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Pregão Secretárias Executivas\"/>
    </mc:Choice>
  </mc:AlternateContent>
  <xr:revisionPtr revIDLastSave="0" documentId="8_{030B492F-5196-4EDD-9124-A05AAE747CEA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Secretaria Executiva Bilín" sheetId="1" r:id="rId1"/>
    <sheet name="Uniformes" sheetId="2" r:id="rId2"/>
    <sheet name="Materiais" sheetId="4" r:id="rId3"/>
    <sheet name="Eqp&amp;EPI'ss" sheetId="5" r:id="rId4"/>
    <sheet name="Totalização" sheetId="3" r:id="rId5"/>
    <sheet name="Fator K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8" i="1" l="1"/>
  <c r="D71" i="1" l="1"/>
  <c r="D75" i="1" l="1"/>
  <c r="D74" i="1"/>
  <c r="D73" i="1"/>
  <c r="D76" i="1"/>
  <c r="K19" i="5" l="1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K9" i="5"/>
  <c r="L9" i="5" s="1"/>
  <c r="K8" i="5"/>
  <c r="L8" i="5" s="1"/>
  <c r="K7" i="5"/>
  <c r="L7" i="5" s="1"/>
  <c r="K6" i="5"/>
  <c r="L6" i="5" s="1"/>
  <c r="K5" i="5"/>
  <c r="L5" i="5" s="1"/>
  <c r="K6" i="4"/>
  <c r="L6" i="4" s="1"/>
  <c r="K7" i="4"/>
  <c r="L7" i="4" s="1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5" i="4"/>
  <c r="L5" i="4" s="1"/>
  <c r="U23" i="2"/>
  <c r="U24" i="2"/>
  <c r="U25" i="2"/>
  <c r="U26" i="2"/>
  <c r="U27" i="2"/>
  <c r="V27" i="2" s="1"/>
  <c r="U22" i="2"/>
  <c r="U21" i="2"/>
  <c r="U7" i="2"/>
  <c r="U8" i="2"/>
  <c r="U9" i="2"/>
  <c r="U10" i="2"/>
  <c r="U11" i="2"/>
  <c r="U6" i="2"/>
  <c r="U5" i="2"/>
  <c r="L20" i="5" l="1"/>
  <c r="L22" i="5" s="1"/>
  <c r="L20" i="4"/>
  <c r="L22" i="4" s="1"/>
  <c r="C127" i="1" l="1"/>
  <c r="C154" i="1" l="1"/>
  <c r="C153" i="1"/>
  <c r="V26" i="2" l="1"/>
  <c r="V25" i="2"/>
  <c r="V24" i="2"/>
  <c r="V23" i="2"/>
  <c r="V22" i="2"/>
  <c r="V21" i="2"/>
  <c r="V12" i="2"/>
  <c r="V11" i="2"/>
  <c r="V10" i="2"/>
  <c r="V9" i="2"/>
  <c r="V8" i="2"/>
  <c r="V7" i="2"/>
  <c r="V6" i="2"/>
  <c r="V5" i="2"/>
  <c r="V14" i="2" l="1"/>
  <c r="V29" i="2"/>
  <c r="V32" i="2" l="1"/>
  <c r="C53" i="1" l="1"/>
  <c r="C133" i="1" l="1"/>
  <c r="C130" i="1"/>
  <c r="C126" i="1"/>
  <c r="D41" i="1"/>
  <c r="D72" i="1" l="1"/>
  <c r="C65" i="1"/>
  <c r="D47" i="1"/>
  <c r="D153" i="1" l="1"/>
  <c r="D70" i="1"/>
  <c r="D77" i="1" s="1"/>
  <c r="D83" i="1" s="1"/>
  <c r="D154" i="1"/>
  <c r="D155" i="1"/>
  <c r="C106" i="1"/>
  <c r="D93" i="1"/>
  <c r="D101" i="1"/>
  <c r="D105" i="1"/>
  <c r="D102" i="1"/>
  <c r="D100" i="1"/>
  <c r="D103" i="1"/>
  <c r="D62" i="1"/>
  <c r="D58" i="1"/>
  <c r="D59" i="1"/>
  <c r="D57" i="1"/>
  <c r="D64" i="1"/>
  <c r="D60" i="1"/>
  <c r="D63" i="1"/>
  <c r="D61" i="1"/>
  <c r="D52" i="1"/>
  <c r="C108" i="1"/>
  <c r="D91" i="1"/>
  <c r="D141" i="1"/>
  <c r="C5" i="3" s="1"/>
  <c r="D51" i="1"/>
  <c r="C107" i="1" l="1"/>
  <c r="D107" i="1" s="1"/>
  <c r="D104" i="1"/>
  <c r="D92" i="1"/>
  <c r="D108" i="1"/>
  <c r="D65" i="1"/>
  <c r="D82" i="1" s="1"/>
  <c r="C156" i="1"/>
  <c r="D53" i="1"/>
  <c r="D118" i="1"/>
  <c r="D145" i="1" s="1"/>
  <c r="C9" i="3" s="1"/>
  <c r="C157" i="1" l="1"/>
  <c r="D156" i="1"/>
  <c r="C109" i="1"/>
  <c r="D81" i="1"/>
  <c r="D84" i="1" s="1"/>
  <c r="D142" i="1" l="1"/>
  <c r="C6" i="3" s="1"/>
  <c r="D106" i="1" l="1"/>
  <c r="D109" i="1" l="1"/>
  <c r="D144" i="1" s="1"/>
  <c r="C8" i="3" l="1"/>
  <c r="D90" i="1"/>
  <c r="C89" i="1"/>
  <c r="D88" i="1"/>
  <c r="C94" i="1" l="1"/>
  <c r="D89" i="1"/>
  <c r="D94" i="1" s="1"/>
  <c r="D143" i="1" l="1"/>
  <c r="D146" i="1" s="1"/>
  <c r="C7" i="3" l="1"/>
  <c r="C10" i="3" s="1"/>
  <c r="D122" i="1"/>
  <c r="D123" i="1" l="1"/>
  <c r="D124" i="1" l="1"/>
  <c r="D125" i="1" l="1"/>
  <c r="D148" i="1" s="1"/>
  <c r="D147" i="1" l="1"/>
  <c r="D157" i="1"/>
  <c r="C12" i="3"/>
  <c r="C14" i="3" s="1"/>
  <c r="C16" i="3" s="1"/>
  <c r="B3" i="12"/>
  <c r="D126" i="1" l="1"/>
  <c r="D136" i="1" s="1"/>
  <c r="C11" i="3"/>
  <c r="D133" i="1" l="1"/>
  <c r="D127" i="1"/>
  <c r="D129" i="1"/>
  <c r="D128" i="1"/>
  <c r="D1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Rodrigues</author>
  </authors>
  <commentList>
    <comment ref="E5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DECOR
Campo calculdo não editar...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Rodrigues</author>
  </authors>
  <commentList>
    <comment ref="E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 xml:space="preserve">DECOR
Campo calculdo não editar...
</t>
        </r>
      </text>
    </comment>
  </commentList>
</comments>
</file>

<file path=xl/sharedStrings.xml><?xml version="1.0" encoding="utf-8"?>
<sst xmlns="http://schemas.openxmlformats.org/spreadsheetml/2006/main" count="502" uniqueCount="236">
  <si>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</si>
  <si>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</si>
  <si>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</si>
  <si>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</si>
  <si>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</si>
  <si>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</si>
  <si>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</si>
  <si>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</si>
  <si>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</si>
  <si>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</si>
  <si>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</si>
  <si>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</si>
  <si>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</si>
  <si>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</si>
  <si>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</si>
  <si>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</si>
  <si>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>TOTAL DA PROVISÃO PARA A CONTA VINCULADA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</si>
  <si>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</si>
  <si>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</si>
  <si>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</si>
  <si>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</si>
  <si>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</si>
  <si>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</si>
  <si>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</si>
  <si>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</si>
  <si>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</si>
  <si>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</si>
  <si>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</si>
  <si>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Valor Unit</t>
  </si>
  <si>
    <t>Pç</t>
  </si>
  <si>
    <t>Cinto</t>
  </si>
  <si>
    <t>Par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</si>
  <si>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</si>
  <si>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</si>
  <si>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</si>
  <si>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</si>
  <si>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</si>
  <si>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</si>
  <si>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</si>
  <si>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</si>
  <si>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</si>
  <si>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</si>
  <si>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</si>
  <si>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</si>
  <si>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</si>
  <si>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</si>
  <si>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</si>
  <si>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</si>
  <si>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</si>
  <si>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</si>
  <si>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</si>
  <si>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</si>
  <si>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</si>
  <si>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</si>
  <si>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</si>
  <si>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</si>
  <si>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</si>
  <si>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</si>
  <si>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</si>
  <si>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</si>
  <si>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</si>
  <si>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</si>
  <si>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</si>
  <si>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</si>
  <si>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</si>
  <si>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</si>
  <si>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</si>
  <si>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</si>
  <si>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>13º Salário (1/12 avos do salário)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</si>
  <si>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</si>
  <si>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</si>
  <si>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</si>
  <si>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</si>
  <si>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</si>
  <si>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</si>
  <si>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</si>
  <si>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</si>
  <si>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</si>
  <si>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</si>
  <si>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</si>
  <si>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</si>
  <si>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</si>
  <si>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</si>
  <si>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</si>
  <si>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</si>
  <si>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</si>
  <si>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</si>
  <si>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</si>
  <si>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</si>
  <si>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</si>
  <si>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</si>
  <si>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</si>
  <si>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</si>
  <si>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</si>
  <si>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</si>
  <si>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</si>
  <si>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</si>
  <si>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</si>
  <si>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</si>
  <si>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</si>
  <si>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</si>
  <si>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</si>
  <si>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 xml:space="preserve">Tipo de Serviço 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</si>
  <si>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</si>
  <si>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</si>
  <si>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</si>
  <si>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</si>
  <si>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</si>
  <si>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</si>
  <si>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</si>
  <si>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</si>
  <si>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</si>
  <si>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</si>
  <si>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</si>
  <si>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</si>
  <si>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</si>
  <si>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</si>
  <si>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</si>
  <si>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</si>
  <si>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</si>
  <si>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1</t>
  </si>
  <si>
    <t>Encargos Sociais e Trabalhistas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</si>
  <si>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</si>
  <si>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</si>
  <si>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</si>
  <si>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</si>
  <si>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</si>
  <si>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</si>
  <si>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</si>
  <si>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Valor Valor Proposto por Unidade de Medida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</si>
  <si>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</si>
  <si>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</si>
  <si>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</si>
  <si>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</si>
  <si>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</si>
  <si>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</si>
  <si>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>POSTO 44h semanais</t>
  </si>
  <si>
    <t xml:space="preserve">                 Em atenção a IN SLTI/MPOG Nº 05/2014, declaro que foi realizada pesquisa mercadológica conforme dados abaixo:</t>
  </si>
  <si>
    <t>Item</t>
  </si>
  <si>
    <t>Descrição dos Materiais de Consumo
(Quantidade Anual)</t>
  </si>
  <si>
    <t>Unid.</t>
  </si>
  <si>
    <t>Quant.</t>
  </si>
  <si>
    <t>Órgãos/Licitações/Contratos/Fornecedores/Sites consultados</t>
  </si>
  <si>
    <t>Custo estimado</t>
  </si>
  <si>
    <t>Custo médio Unit.</t>
  </si>
  <si>
    <t>Custo médio Total</t>
  </si>
  <si>
    <t>Custo anual dos materiais de consumo</t>
  </si>
  <si>
    <t>Custo efetivo mensal dos materias de consumo</t>
  </si>
  <si>
    <t>Especificação dos Equipamentos, Ferramentas e Acessórios</t>
  </si>
  <si>
    <t>Fardamento FEMININO e seus complementos</t>
  </si>
  <si>
    <t>Calça Social</t>
  </si>
  <si>
    <t>Blusa Social de mangas curtas, compridas ou 3/4</t>
  </si>
  <si>
    <t>Meia Social</t>
  </si>
  <si>
    <t>Prendedor fivela de cabelo, laço preto</t>
  </si>
  <si>
    <t>Crachá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</si>
  <si>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FEMININO</t>
    </r>
  </si>
  <si>
    <t>Fardamento MASCULINO e seus complementos</t>
  </si>
  <si>
    <t>Camisa Social de mangas curtas ou compridas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</si>
  <si>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MASCULINO</t>
    </r>
  </si>
  <si>
    <t>Valor Total por Empregado / Salário Base</t>
  </si>
  <si>
    <t>Fator K:</t>
  </si>
  <si>
    <t>EPI</t>
  </si>
  <si>
    <t>Auxílio alimentação=((21*VA)-(VA-0,99%)</t>
  </si>
  <si>
    <t xml:space="preserve">Auxílio Saúde (previsto na CCT SINDSERVIÇOS/DF) </t>
  </si>
  <si>
    <t>Auxílio Odontológico (previsto na CCT SINDSERVIÇOS/DF)</t>
  </si>
  <si>
    <t>Transporte = (21*2*VT) menos (Salário base*6%)</t>
  </si>
  <si>
    <t>Incidência do Sub módulo 2.2 sobre férias, 13 (um terço) constitucional de férias e 13º (décimo terceiro) salário</t>
  </si>
  <si>
    <t>13º Salário (1/12 avos do salário)  (item 14 do Anexo XII da IN 05/2017 MPDG)</t>
  </si>
  <si>
    <t>Férias e adicional de férias -  (item 14 do Anexo XII da IN 05/2017 MPDG) (férias substituição e terço constitucional de féris titular)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</si>
  <si>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</si>
  <si>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</si>
  <si>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</si>
  <si>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Quantidade ANO</t>
  </si>
  <si>
    <t>CUSTO  ESTIMADO MENSAL COM UNIFORME E SEUS COMPLEMENTOS</t>
  </si>
  <si>
    <t>Fábrica de Uniformes https://www.fabricadeuniformes.com.br/</t>
  </si>
  <si>
    <t>MASH   https://www.mash.com.br/masculino/meias/social</t>
  </si>
  <si>
    <t>Art Vest - 311 SUL</t>
  </si>
  <si>
    <t>Uniforme Natal</t>
  </si>
  <si>
    <t>Elo7</t>
  </si>
  <si>
    <t>Ponto Print</t>
  </si>
  <si>
    <t>Casa das cuecas</t>
  </si>
  <si>
    <t>Lupo</t>
  </si>
  <si>
    <t>Renner</t>
  </si>
  <si>
    <t>Dafit</t>
  </si>
  <si>
    <t>Passarela</t>
  </si>
  <si>
    <t>Zattini</t>
  </si>
  <si>
    <t>NETSHOES</t>
  </si>
  <si>
    <t>Beautbox</t>
  </si>
  <si>
    <t>Blaser</t>
  </si>
  <si>
    <t>Filafil Uniformes</t>
  </si>
  <si>
    <t>Meia sapatilha</t>
  </si>
  <si>
    <t>Dashuniforme</t>
  </si>
  <si>
    <t>Citerol</t>
  </si>
  <si>
    <t>Chicbest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</si>
  <si>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</si>
  <si>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</si>
  <si>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</si>
  <si>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</si>
  <si>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</si>
  <si>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</si>
  <si>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</si>
  <si>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Teste</t>
  </si>
  <si>
    <t>Quant. Anual</t>
  </si>
  <si>
    <t>OBS.: Diferentemente dos materiais, os equipamentos não são cotados na planilha pelo seu valor integral, mas apenas o valor equivalente a TAXA DE DEPRECIAÇÃO ANUAL. O prazo de vida útil e a taxa de depreciação anual de equipamentos são definidos atualmente pela IN RFB nº 162 de 31/12/1988. Fórmula (custo anual dos equipamentos x taxa anual de depreciação% / 12). Ver Acórdão TCU 966/2010 – Plenário.</t>
  </si>
  <si>
    <t>Nota: Proporção de mulheres 80%. Proporção de Homens:20% estimativa.</t>
  </si>
  <si>
    <t>Sapato feminino Social</t>
  </si>
  <si>
    <t>Sapato Masculino Social</t>
  </si>
  <si>
    <t>OBS.: Quando do início da execução do contrato deverá ser fornecido 2 Calça Social, 2 blusa Social, 1 Blaser (frio), 2 Meias sapatilha, 1 sapato, 1 prendedor fivela e 1 crachá. A cada seis meses deverá ser substituído: 2 Calça Social, 2 blusa Social e 2 Meias Social, 1 sapato, um cinto e 1 crachá. A cada Ano deverá ser substituído: 1 blaser.</t>
  </si>
  <si>
    <t>OBS.: Quando do início da execução do contrato deverá ser fornecido 2 Calça Social, 2 Camisa, 1 Blaser (frio), 2 Meias Social, 1 sapato, um cinto e 1 crachá. A cada seis meses deverá ser substituído: 2 Calça Social, 2 Camisa/blusa Social e 2 Meias Social, 1 sapato, 1 cinto e 1 crachá. A cada Ano deverá ser substituído: 1 blaser.</t>
  </si>
  <si>
    <t>Outros (especificar):</t>
  </si>
  <si>
    <t>Seguro de Vida</t>
  </si>
  <si>
    <t>Seguro de vida/funeral:</t>
  </si>
  <si>
    <t>48051.003298/2019-59</t>
  </si>
  <si>
    <t>SECRETÁRIA</t>
  </si>
  <si>
    <t>Aviso Prévio Trabalhado ( 07/30/12x0,10x100=0,19%)</t>
  </si>
  <si>
    <t>Incidência dos encargos do GPS, FGTS e outras contribuições (módulo 2.1) sobre o aviso prévio Trabalhado (36,80% x 0,19% = 0,07%)</t>
  </si>
  <si>
    <t>Multa do FGTS e contribuição social sobre o Aviso prévio Indenizado (item 14 do Anexo XII da IN 05/2017 MPDG) (4,5% x 90% do pessoal que recebe aviso indenizado)</t>
  </si>
  <si>
    <t>Multa do FGTS e contribuição social sobre o Aviso Prévio Trabalhado (item 14 do Anexo XII da IN 05/2017 MPDG) (4,5% x 10% do pessoal recebe aviso trabalhado)</t>
  </si>
  <si>
    <t>Substituto na cobertura de Férias (Férias, Terço constitucional de férias e 13º salário do ferista)  (3,03% + 8,33%) ÷ 12 = 0,95%)</t>
  </si>
  <si>
    <t>Substituto na cobertura de Ausências legais  ((8 ÷ 30 ÷12) + (7 ÷ 30 ÷ 12)) x 100 = 4,17%</t>
  </si>
  <si>
    <t>Substituto na cobertura de Licença paternidade  (5 ÷ 30 ÷ 12 x 0,075) x 100 =0,10%)</t>
  </si>
  <si>
    <t>Substituto na cobertura de Ausência por acidente de trabalho  ((15 ÷ 30 ÷ 12) x0,15 x 100 = 0,63%)</t>
  </si>
  <si>
    <t>Substituto na cobertura de Afastamento Maternidade  (1 ÷ 12 x 4) + (1,33 ÷ 12 x4) ÷ 12 x 0,00025 x 100 = 0,02%</t>
  </si>
  <si>
    <t>José Maduro Toledo Júnior</t>
  </si>
  <si>
    <t>Nota7: Atualizada até 06/05/2020</t>
  </si>
  <si>
    <t>Nota : Valores conforme documento SEI n° 0867156</t>
  </si>
  <si>
    <t>PLANILHA DE CUSTOS E FORMAÇÃO DE PREÇOS – POSTO SECRETÁRIA EXECUTIVA BILÍNGUE</t>
  </si>
  <si>
    <t>SECRETÁRIA EXECUTIVA BILÍNGUE</t>
  </si>
  <si>
    <t>2 (DOIS)</t>
  </si>
  <si>
    <t>2523-10</t>
  </si>
  <si>
    <t>POSTO DE SECRETARIA EXECUTIVA BILINGUE</t>
  </si>
  <si>
    <t>TERMO DE REFERÊNCIA - SERVIÇOS DE SECRETÁRIA EXECUTIVA BILÍGUE - 2020</t>
  </si>
  <si>
    <t>QUADRO RESUMO - PROVISÃO PARA CONTA VINCULADA</t>
  </si>
  <si>
    <t>Multa do FGTS e contribuição social sobre o Aviso Prévio indenizado e sobre o aviso prévio Trabalhado</t>
  </si>
  <si>
    <t>Aviso Prévio Idenizado (33 ÷ 365 x 0,2 x 100 = 1,81%)</t>
  </si>
  <si>
    <t>Secretária Executiva Bilíngue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</si>
</sst>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_(&quot;R$ &quot;* #,##0.00_);_(&quot;R$ &quot;* \(#,##0.00\);_(&quot;R$ &quot;* &quot;-&quot;??_);_(@_)"/>
  </numFmts>
  <fonts count="29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0.5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8"/>
      <color indexed="81"/>
      <name val="Tahoma"/>
      <family val="2"/>
    </font>
    <font>
      <b/>
      <i/>
      <sz val="10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26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rgb="FF000000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justify" vertical="center" wrapText="1"/>
    </xf>
    <xf numFmtId="49" fontId="2" fillId="0" borderId="77" xfId="0" applyNumberFormat="1" applyFont="1" applyBorder="1" applyAlignment="1">
      <alignment horizontal="left" vertical="center" indent="1"/>
    </xf>
    <xf numFmtId="49" fontId="1" fillId="0" borderId="77" xfId="0" applyNumberFormat="1" applyFont="1" applyBorder="1" applyAlignment="1">
      <alignment horizontal="left" vertical="center" indent="1"/>
    </xf>
    <xf numFmtId="49" fontId="2" fillId="0" borderId="90" xfId="0" applyNumberFormat="1" applyFont="1" applyBorder="1" applyAlignment="1">
      <alignment horizontal="left" vertical="center" indent="1"/>
    </xf>
    <xf numFmtId="49" fontId="2" fillId="0" borderId="91" xfId="0" applyNumberFormat="1" applyFont="1" applyBorder="1" applyAlignment="1">
      <alignment horizontal="left" vertical="center" indent="1"/>
    </xf>
    <xf numFmtId="0" fontId="3" fillId="0" borderId="92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justify" vertical="center" wrapText="1"/>
    </xf>
    <xf numFmtId="1" fontId="3" fillId="0" borderId="93" xfId="0" applyNumberFormat="1" applyFont="1" applyBorder="1" applyAlignment="1" applyProtection="1">
      <alignment horizontal="center" vertical="center" wrapText="1"/>
      <protection locked="0"/>
    </xf>
    <xf numFmtId="0" fontId="3" fillId="0" borderId="94" xfId="0" applyFont="1" applyBorder="1" applyAlignment="1">
      <alignment horizontal="center" vertical="center" wrapText="1"/>
    </xf>
    <xf numFmtId="0" fontId="3" fillId="0" borderId="89" xfId="0" applyFont="1" applyBorder="1" applyAlignment="1">
      <alignment horizontal="justify" vertical="center" wrapText="1"/>
    </xf>
    <xf numFmtId="1" fontId="3" fillId="0" borderId="95" xfId="0" applyNumberFormat="1" applyFont="1" applyBorder="1" applyAlignment="1">
      <alignment horizontal="center" vertical="center" wrapText="1"/>
    </xf>
    <xf numFmtId="165" fontId="3" fillId="0" borderId="72" xfId="0" applyNumberFormat="1" applyFont="1" applyBorder="1" applyAlignment="1">
      <alignment horizontal="justify" vertical="center" wrapText="1"/>
    </xf>
    <xf numFmtId="0" fontId="3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vertical="center" wrapText="1"/>
    </xf>
    <xf numFmtId="165" fontId="4" fillId="0" borderId="97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5" xfId="0" applyFont="1" applyBorder="1" applyAlignment="1">
      <alignment horizontal="righ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72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72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72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49" fontId="6" fillId="3" borderId="75" xfId="0" applyNumberFormat="1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horizontal="center" vertical="center" wrapText="1"/>
    </xf>
    <xf numFmtId="164" fontId="7" fillId="6" borderId="100" xfId="0" applyNumberFormat="1" applyFont="1" applyFill="1" applyBorder="1" applyAlignment="1">
      <alignment vertical="center" wrapText="1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7" fillId="4" borderId="23" xfId="0" applyNumberFormat="1" applyFont="1" applyFill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72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101" xfId="0" applyNumberFormat="1" applyFont="1" applyFill="1" applyBorder="1" applyAlignment="1">
      <alignment vertical="center" wrapText="1"/>
    </xf>
    <xf numFmtId="164" fontId="6" fillId="8" borderId="102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72" xfId="0" applyFont="1" applyFill="1" applyBorder="1" applyAlignment="1">
      <alignment vertical="center" wrapText="1"/>
    </xf>
    <xf numFmtId="164" fontId="7" fillId="6" borderId="106" xfId="0" applyNumberFormat="1" applyFont="1" applyFill="1" applyBorder="1" applyAlignment="1">
      <alignment vertical="center" wrapText="1"/>
    </xf>
    <xf numFmtId="164" fontId="6" fillId="8" borderId="103" xfId="0" applyNumberFormat="1" applyFont="1" applyFill="1" applyBorder="1" applyAlignment="1">
      <alignment vertical="center" wrapText="1"/>
    </xf>
    <xf numFmtId="164" fontId="7" fillId="6" borderId="108" xfId="0" applyNumberFormat="1" applyFont="1" applyFill="1" applyBorder="1" applyAlignment="1">
      <alignment vertical="center" wrapText="1"/>
    </xf>
    <xf numFmtId="0" fontId="21" fillId="9" borderId="28" xfId="0" applyFont="1" applyFill="1" applyBorder="1" applyAlignment="1">
      <alignment horizontal="center" vertical="center" wrapText="1"/>
    </xf>
    <xf numFmtId="0" fontId="21" fillId="9" borderId="29" xfId="0" applyFont="1" applyFill="1" applyBorder="1" applyAlignment="1">
      <alignment horizontal="center" vertical="center"/>
    </xf>
    <xf numFmtId="0" fontId="21" fillId="9" borderId="30" xfId="0" applyFont="1" applyFill="1" applyBorder="1" applyAlignment="1">
      <alignment horizontal="center" vertical="center"/>
    </xf>
    <xf numFmtId="0" fontId="22" fillId="9" borderId="31" xfId="0" applyFont="1" applyFill="1" applyBorder="1" applyAlignment="1">
      <alignment horizontal="center"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9" borderId="110" xfId="0" applyFont="1" applyFill="1" applyBorder="1" applyAlignment="1">
      <alignment horizontal="center" vertical="center" wrapText="1"/>
    </xf>
    <xf numFmtId="0" fontId="20" fillId="9" borderId="26" xfId="0" applyFont="1" applyFill="1" applyBorder="1" applyAlignment="1">
      <alignment horizontal="center" vertical="center"/>
    </xf>
    <xf numFmtId="4" fontId="4" fillId="0" borderId="29" xfId="0" applyNumberFormat="1" applyFont="1" applyBorder="1" applyAlignment="1">
      <alignment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1" fontId="23" fillId="0" borderId="29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center" vertical="center"/>
    </xf>
    <xf numFmtId="2" fontId="23" fillId="0" borderId="109" xfId="0" applyNumberFormat="1" applyFont="1" applyBorder="1" applyAlignment="1">
      <alignment horizontal="center" vertical="center" wrapText="1"/>
    </xf>
    <xf numFmtId="0" fontId="20" fillId="9" borderId="28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justify" vertical="center"/>
    </xf>
    <xf numFmtId="2" fontId="20" fillId="0" borderId="29" xfId="0" applyNumberFormat="1" applyFont="1" applyBorder="1" applyAlignment="1">
      <alignment horizontal="center" vertical="center"/>
    </xf>
    <xf numFmtId="0" fontId="20" fillId="9" borderId="9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21" fillId="9" borderId="29" xfId="0" applyFont="1" applyFill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4" fillId="0" borderId="27" xfId="0" applyFont="1" applyBorder="1" applyAlignment="1">
      <alignment horizontal="justify" vertical="center"/>
    </xf>
    <xf numFmtId="4" fontId="4" fillId="0" borderId="27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2" fontId="20" fillId="0" borderId="29" xfId="0" applyNumberFormat="1" applyFont="1" applyBorder="1" applyAlignment="1">
      <alignment horizontal="center" vertical="center" wrapText="1"/>
    </xf>
    <xf numFmtId="2" fontId="23" fillId="0" borderId="30" xfId="0" applyNumberFormat="1" applyFont="1" applyBorder="1" applyAlignment="1">
      <alignment horizontal="center" vertical="center" wrapText="1"/>
    </xf>
    <xf numFmtId="4" fontId="0" fillId="0" borderId="29" xfId="0" applyNumberFormat="1" applyFont="1" applyBorder="1" applyAlignment="1">
      <alignment vertical="center" wrapText="1"/>
    </xf>
    <xf numFmtId="4" fontId="0" fillId="0" borderId="29" xfId="0" applyNumberFormat="1" applyFont="1" applyBorder="1" applyAlignment="1">
      <alignment horizontal="center" vertical="center" wrapText="1"/>
    </xf>
    <xf numFmtId="0" fontId="20" fillId="9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2" fontId="20" fillId="0" borderId="32" xfId="0" applyNumberFormat="1" applyFont="1" applyBorder="1" applyAlignment="1">
      <alignment horizontal="center" vertical="center"/>
    </xf>
    <xf numFmtId="2" fontId="20" fillId="0" borderId="32" xfId="0" applyNumberFormat="1" applyFont="1" applyBorder="1" applyAlignment="1">
      <alignment horizontal="center" vertical="center" wrapText="1"/>
    </xf>
    <xf numFmtId="2" fontId="23" fillId="0" borderId="110" xfId="0" applyNumberFormat="1" applyFont="1" applyBorder="1" applyAlignment="1">
      <alignment horizontal="center" vertical="center" wrapText="1"/>
    </xf>
    <xf numFmtId="0" fontId="0" fillId="0" borderId="117" xfId="0" applyBorder="1"/>
    <xf numFmtId="0" fontId="0" fillId="0" borderId="0" xfId="0" applyBorder="1"/>
    <xf numFmtId="0" fontId="0" fillId="0" borderId="118" xfId="0" applyBorder="1"/>
    <xf numFmtId="0" fontId="3" fillId="0" borderId="0" xfId="0" applyFont="1"/>
    <xf numFmtId="10" fontId="6" fillId="4" borderId="24" xfId="0" applyNumberFormat="1" applyFont="1" applyFill="1" applyBorder="1" applyAlignment="1">
      <alignment vertical="center"/>
    </xf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0" fontId="7" fillId="13" borderId="11" xfId="0" applyNumberFormat="1" applyFont="1" applyFill="1" applyBorder="1" applyAlignment="1">
      <alignment vertical="center" wrapText="1"/>
    </xf>
    <xf numFmtId="164" fontId="7" fillId="13" borderId="12" xfId="0" applyNumberFormat="1" applyFont="1" applyFill="1" applyBorder="1" applyAlignment="1">
      <alignment vertical="center" wrapText="1"/>
    </xf>
    <xf numFmtId="164" fontId="18" fillId="8" borderId="121" xfId="0" applyNumberFormat="1" applyFont="1" applyFill="1" applyBorder="1" applyAlignment="1">
      <alignment vertical="center" wrapText="1"/>
    </xf>
    <xf numFmtId="0" fontId="16" fillId="0" borderId="80" xfId="0" applyFont="1" applyBorder="1" applyAlignment="1">
      <alignment horizontal="center" vertical="center"/>
    </xf>
    <xf numFmtId="164" fontId="16" fillId="0" borderId="50" xfId="0" applyNumberFormat="1" applyFont="1" applyBorder="1" applyAlignment="1">
      <alignment horizontal="right" vertical="center"/>
    </xf>
    <xf numFmtId="2" fontId="23" fillId="10" borderId="72" xfId="0" applyNumberFormat="1" applyFont="1" applyFill="1" applyBorder="1" applyAlignment="1">
      <alignment vertical="center"/>
    </xf>
    <xf numFmtId="2" fontId="23" fillId="0" borderId="93" xfId="0" applyNumberFormat="1" applyFont="1" applyBorder="1" applyAlignment="1">
      <alignment horizontal="center" vertical="center" wrapText="1"/>
    </xf>
    <xf numFmtId="2" fontId="20" fillId="0" borderId="88" xfId="0" applyNumberFormat="1" applyFont="1" applyBorder="1" applyAlignment="1">
      <alignment horizontal="center" vertical="center"/>
    </xf>
    <xf numFmtId="2" fontId="20" fillId="0" borderId="88" xfId="0" applyNumberFormat="1" applyFont="1" applyBorder="1" applyAlignment="1">
      <alignment horizontal="center" vertical="center" wrapText="1"/>
    </xf>
    <xf numFmtId="164" fontId="23" fillId="10" borderId="72" xfId="0" applyNumberFormat="1" applyFont="1" applyFill="1" applyBorder="1" applyAlignment="1">
      <alignment vertical="center"/>
    </xf>
    <xf numFmtId="164" fontId="19" fillId="12" borderId="72" xfId="0" applyNumberFormat="1" applyFont="1" applyFill="1" applyBorder="1" applyAlignment="1">
      <alignment vertical="center" wrapText="1"/>
    </xf>
    <xf numFmtId="0" fontId="16" fillId="5" borderId="0" xfId="0" applyFont="1" applyFill="1"/>
    <xf numFmtId="164" fontId="7" fillId="6" borderId="122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6" xfId="0" applyNumberFormat="1" applyFont="1" applyBorder="1" applyAlignment="1">
      <alignment horizontal="left" vertical="center"/>
    </xf>
    <xf numFmtId="49" fontId="7" fillId="0" borderId="77" xfId="0" applyNumberFormat="1" applyFont="1" applyBorder="1" applyAlignment="1">
      <alignment horizontal="left" vertical="center"/>
    </xf>
    <xf numFmtId="49" fontId="7" fillId="13" borderId="77" xfId="0" applyNumberFormat="1" applyFont="1" applyFill="1" applyBorder="1" applyAlignment="1">
      <alignment horizontal="left" vertical="center"/>
    </xf>
    <xf numFmtId="49" fontId="7" fillId="0" borderId="91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72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52" xfId="0" applyNumberFormat="1" applyFont="1" applyFill="1" applyBorder="1" applyAlignment="1">
      <alignment horizontal="left" vertical="center"/>
    </xf>
    <xf numFmtId="49" fontId="14" fillId="0" borderId="76" xfId="0" applyNumberFormat="1" applyFont="1" applyBorder="1" applyAlignment="1">
      <alignment horizontal="left" vertical="center"/>
    </xf>
    <xf numFmtId="49" fontId="14" fillId="0" borderId="77" xfId="0" applyNumberFormat="1" applyFont="1" applyBorder="1" applyAlignment="1">
      <alignment horizontal="left" vertical="center"/>
    </xf>
    <xf numFmtId="49" fontId="7" fillId="0" borderId="82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8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72" xfId="0" applyNumberFormat="1" applyFont="1" applyBorder="1" applyAlignment="1">
      <alignment horizontal="left" vertical="center"/>
    </xf>
    <xf numFmtId="49" fontId="7" fillId="0" borderId="98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49" fontId="7" fillId="6" borderId="27" xfId="0" applyNumberFormat="1" applyFont="1" applyFill="1" applyBorder="1" applyAlignment="1">
      <alignment horizontal="left" vertical="center"/>
    </xf>
    <xf numFmtId="49" fontId="7" fillId="6" borderId="29" xfId="0" applyNumberFormat="1" applyFont="1" applyFill="1" applyBorder="1" applyAlignment="1">
      <alignment horizontal="left" vertical="center"/>
    </xf>
    <xf numFmtId="49" fontId="7" fillId="6" borderId="32" xfId="0" applyNumberFormat="1" applyFont="1" applyFill="1" applyBorder="1" applyAlignment="1">
      <alignment horizontal="left" vertical="center"/>
    </xf>
    <xf numFmtId="49" fontId="11" fillId="6" borderId="77" xfId="0" applyNumberFormat="1" applyFont="1" applyFill="1" applyBorder="1" applyAlignment="1">
      <alignment horizontal="left" vertical="center" wrapText="1"/>
    </xf>
    <xf numFmtId="49" fontId="7" fillId="6" borderId="104" xfId="0" applyNumberFormat="1" applyFont="1" applyFill="1" applyBorder="1" applyAlignment="1">
      <alignment horizontal="left" vertical="center" wrapText="1"/>
    </xf>
    <xf numFmtId="49" fontId="7" fillId="6" borderId="98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6" xfId="0" applyNumberFormat="1" applyFont="1" applyBorder="1" applyAlignment="1">
      <alignment horizontal="left" vertical="center" wrapText="1"/>
    </xf>
    <xf numFmtId="49" fontId="7" fillId="0" borderId="77" xfId="0" applyNumberFormat="1" applyFont="1" applyBorder="1" applyAlignment="1">
      <alignment horizontal="left" vertical="center" wrapText="1"/>
    </xf>
    <xf numFmtId="49" fontId="7" fillId="0" borderId="91" xfId="0" applyNumberFormat="1" applyFont="1" applyBorder="1" applyAlignment="1">
      <alignment horizontal="left" vertical="center" wrapText="1"/>
    </xf>
    <xf numFmtId="49" fontId="7" fillId="13" borderId="77" xfId="0" applyNumberFormat="1" applyFont="1" applyFill="1" applyBorder="1" applyAlignment="1">
      <alignment horizontal="left" vertical="center" wrapText="1"/>
    </xf>
    <xf numFmtId="49" fontId="11" fillId="0" borderId="77" xfId="0" applyNumberFormat="1" applyFont="1" applyBorder="1" applyAlignment="1">
      <alignment horizontal="left" vertical="center" wrapText="1"/>
    </xf>
    <xf numFmtId="49" fontId="11" fillId="5" borderId="77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2" fontId="23" fillId="10" borderId="22" xfId="0" applyNumberFormat="1" applyFont="1" applyFill="1" applyBorder="1" applyAlignment="1">
      <alignment vertical="center"/>
    </xf>
    <xf numFmtId="2" fontId="3" fillId="11" borderId="22" xfId="0" applyNumberFormat="1" applyFont="1" applyFill="1" applyBorder="1" applyAlignment="1"/>
    <xf numFmtId="4" fontId="4" fillId="0" borderId="123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right" vertical="center" wrapText="1"/>
    </xf>
    <xf numFmtId="2" fontId="23" fillId="0" borderId="109" xfId="0" applyNumberFormat="1" applyFont="1" applyBorder="1" applyAlignment="1">
      <alignment horizontal="right" vertical="center" wrapText="1"/>
    </xf>
    <xf numFmtId="2" fontId="20" fillId="0" borderId="29" xfId="0" applyNumberFormat="1" applyFont="1" applyBorder="1" applyAlignment="1">
      <alignment horizontal="right" vertical="center" wrapText="1"/>
    </xf>
    <xf numFmtId="2" fontId="23" fillId="0" borderId="30" xfId="0" applyNumberFormat="1" applyFont="1" applyBorder="1" applyAlignment="1">
      <alignment horizontal="right" vertical="center" wrapText="1"/>
    </xf>
    <xf numFmtId="2" fontId="20" fillId="0" borderId="32" xfId="0" applyNumberFormat="1" applyFont="1" applyBorder="1" applyAlignment="1">
      <alignment horizontal="right" vertical="center" wrapText="1"/>
    </xf>
    <xf numFmtId="2" fontId="23" fillId="0" borderId="110" xfId="0" applyNumberFormat="1" applyFont="1" applyBorder="1" applyAlignment="1">
      <alignment horizontal="right" vertical="center" wrapText="1"/>
    </xf>
    <xf numFmtId="2" fontId="3" fillId="11" borderId="72" xfId="0" applyNumberFormat="1" applyFont="1" applyFill="1" applyBorder="1" applyAlignment="1"/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164" fontId="7" fillId="5" borderId="64" xfId="0" applyNumberFormat="1" applyFont="1" applyFill="1" applyBorder="1" applyAlignment="1">
      <alignment horizontal="center" vertical="center" wrapText="1"/>
    </xf>
    <xf numFmtId="164" fontId="7" fillId="5" borderId="57" xfId="0" applyNumberFormat="1" applyFont="1" applyFill="1" applyBorder="1" applyAlignment="1">
      <alignment horizontal="center" vertical="center" wrapText="1"/>
    </xf>
    <xf numFmtId="49" fontId="7" fillId="6" borderId="88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5" xfId="0" applyFont="1" applyBorder="1" applyAlignment="1">
      <alignment vertical="center"/>
    </xf>
    <xf numFmtId="0" fontId="16" fillId="0" borderId="71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16" fillId="6" borderId="79" xfId="0" applyFont="1" applyFill="1" applyBorder="1" applyAlignment="1">
      <alignment horizontal="center" vertical="center" wrapText="1"/>
    </xf>
    <xf numFmtId="0" fontId="16" fillId="6" borderId="78" xfId="0" applyFont="1" applyFill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/>
    </xf>
    <xf numFmtId="0" fontId="16" fillId="13" borderId="80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74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83" xfId="0" applyFont="1" applyBorder="1" applyAlignment="1">
      <alignment horizontal="center" vertical="center" wrapText="1"/>
    </xf>
    <xf numFmtId="0" fontId="16" fillId="8" borderId="72" xfId="0" applyFont="1" applyFill="1" applyBorder="1" applyAlignment="1">
      <alignment horizontal="center" vertical="center"/>
    </xf>
    <xf numFmtId="0" fontId="16" fillId="6" borderId="80" xfId="0" applyFont="1" applyFill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5" borderId="81" xfId="0" applyFont="1" applyFill="1" applyBorder="1" applyAlignment="1">
      <alignment horizontal="center" vertical="center"/>
    </xf>
    <xf numFmtId="0" fontId="11" fillId="8" borderId="7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50" xfId="0" applyNumberFormat="1" applyFont="1" applyBorder="1" applyAlignment="1">
      <alignment vertical="center"/>
    </xf>
    <xf numFmtId="0" fontId="16" fillId="0" borderId="81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6" borderId="72" xfId="0" applyFont="1" applyFill="1" applyBorder="1" applyAlignment="1">
      <alignment horizontal="center" vertical="center"/>
    </xf>
    <xf numFmtId="0" fontId="11" fillId="8" borderId="72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72" xfId="0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left" vertical="center"/>
    </xf>
    <xf numFmtId="164" fontId="17" fillId="0" borderId="72" xfId="0" applyNumberFormat="1" applyFont="1" applyBorder="1" applyAlignment="1">
      <alignment horizontal="right" vertical="center"/>
    </xf>
    <xf numFmtId="0" fontId="16" fillId="0" borderId="78" xfId="0" applyFont="1" applyBorder="1" applyAlignment="1">
      <alignment horizontal="center" vertical="center"/>
    </xf>
    <xf numFmtId="49" fontId="7" fillId="0" borderId="99" xfId="0" applyNumberFormat="1" applyFont="1" applyBorder="1" applyAlignment="1">
      <alignment horizontal="left" vertical="center"/>
    </xf>
    <xf numFmtId="164" fontId="7" fillId="0" borderId="99" xfId="0" applyNumberFormat="1" applyFont="1" applyBorder="1" applyAlignment="1">
      <alignment horizontal="right" vertical="center"/>
    </xf>
    <xf numFmtId="164" fontId="17" fillId="8" borderId="72" xfId="0" applyNumberFormat="1" applyFont="1" applyFill="1" applyBorder="1" applyAlignment="1">
      <alignment horizontal="right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28" xfId="0" applyFont="1" applyFill="1" applyBorder="1" applyAlignment="1">
      <alignment horizontal="center" vertical="center"/>
    </xf>
    <xf numFmtId="0" fontId="16" fillId="6" borderId="92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52" xfId="0" applyFont="1" applyBorder="1" applyAlignment="1">
      <alignment horizontal="center" vertical="center"/>
    </xf>
    <xf numFmtId="0" fontId="6" fillId="0" borderId="121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25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25" xfId="0" applyFont="1" applyFill="1" applyBorder="1" applyAlignment="1">
      <alignment vertical="center" wrapText="1"/>
    </xf>
    <xf numFmtId="0" fontId="6" fillId="3" borderId="125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25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49" fontId="18" fillId="7" borderId="72" xfId="0" applyNumberFormat="1" applyFont="1" applyFill="1" applyBorder="1" applyAlignment="1">
      <alignment horizontal="center" vertical="center"/>
    </xf>
    <xf numFmtId="49" fontId="18" fillId="7" borderId="6" xfId="0" applyNumberFormat="1" applyFont="1" applyFill="1" applyBorder="1" applyAlignment="1">
      <alignment horizontal="left" vertical="center"/>
    </xf>
    <xf numFmtId="0" fontId="7" fillId="14" borderId="57" xfId="0" applyFont="1" applyFill="1" applyBorder="1" applyAlignment="1" applyProtection="1">
      <alignment horizontal="center" vertical="center" wrapText="1"/>
      <protection locked="0"/>
    </xf>
    <xf numFmtId="0" fontId="7" fillId="14" borderId="58" xfId="0" applyFont="1" applyFill="1" applyBorder="1" applyAlignment="1" applyProtection="1">
      <alignment horizontal="center" vertical="center" wrapText="1"/>
      <protection locked="0"/>
    </xf>
    <xf numFmtId="0" fontId="7" fillId="14" borderId="64" xfId="0" applyFont="1" applyFill="1" applyBorder="1" applyAlignment="1" applyProtection="1">
      <alignment horizontal="center" vertical="center" wrapText="1"/>
      <protection locked="0"/>
    </xf>
    <xf numFmtId="164" fontId="7" fillId="14" borderId="57" xfId="0" applyNumberFormat="1" applyFont="1" applyFill="1" applyBorder="1" applyAlignment="1" applyProtection="1">
      <alignment horizontal="center" vertical="center" wrapText="1"/>
      <protection locked="0"/>
    </xf>
    <xf numFmtId="14" fontId="7" fillId="14" borderId="58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70" xfId="0" applyNumberFormat="1" applyFont="1" applyFill="1" applyBorder="1" applyAlignment="1" applyProtection="1">
      <alignment horizontal="center" vertical="center" wrapText="1"/>
      <protection locked="0"/>
    </xf>
    <xf numFmtId="1" fontId="11" fillId="14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12" xfId="0" applyNumberFormat="1" applyFont="1" applyFill="1" applyBorder="1" applyAlignment="1">
      <alignment vertical="center" wrapText="1"/>
    </xf>
    <xf numFmtId="164" fontId="7" fillId="14" borderId="9" xfId="0" applyNumberFormat="1" applyFont="1" applyFill="1" applyBorder="1" applyAlignment="1" applyProtection="1">
      <alignment vertical="center" wrapText="1"/>
      <protection locked="0"/>
    </xf>
    <xf numFmtId="164" fontId="7" fillId="14" borderId="12" xfId="0" applyNumberFormat="1" applyFont="1" applyFill="1" applyBorder="1" applyAlignment="1" applyProtection="1">
      <alignment vertical="center" wrapText="1"/>
      <protection locked="0"/>
    </xf>
    <xf numFmtId="164" fontId="7" fillId="14" borderId="20" xfId="0" applyNumberFormat="1" applyFont="1" applyFill="1" applyBorder="1" applyAlignment="1" applyProtection="1">
      <alignment vertical="center" wrapText="1"/>
      <protection locked="0"/>
    </xf>
    <xf numFmtId="0" fontId="16" fillId="14" borderId="80" xfId="0" applyFont="1" applyFill="1" applyBorder="1" applyAlignment="1">
      <alignment horizontal="center" vertical="center"/>
    </xf>
    <xf numFmtId="49" fontId="8" fillId="14" borderId="77" xfId="0" applyNumberFormat="1" applyFont="1" applyFill="1" applyBorder="1" applyAlignment="1">
      <alignment horizontal="left" vertical="center"/>
    </xf>
    <xf numFmtId="10" fontId="13" fillId="14" borderId="11" xfId="0" applyNumberFormat="1" applyFont="1" applyFill="1" applyBorder="1" applyAlignment="1" applyProtection="1">
      <alignment vertical="center" wrapText="1"/>
      <protection locked="0"/>
    </xf>
    <xf numFmtId="2" fontId="20" fillId="12" borderId="113" xfId="0" applyNumberFormat="1" applyFont="1" applyFill="1" applyBorder="1" applyAlignment="1" applyProtection="1">
      <alignment horizontal="center" vertical="center"/>
      <protection locked="0"/>
    </xf>
    <xf numFmtId="2" fontId="20" fillId="0" borderId="113" xfId="0" applyNumberFormat="1" applyFont="1" applyBorder="1" applyAlignment="1" applyProtection="1">
      <alignment horizontal="center" vertical="center"/>
      <protection locked="0"/>
    </xf>
    <xf numFmtId="2" fontId="20" fillId="12" borderId="29" xfId="0" applyNumberFormat="1" applyFont="1" applyFill="1" applyBorder="1" applyAlignment="1" applyProtection="1">
      <alignment horizontal="center" vertical="center"/>
      <protection locked="0"/>
    </xf>
    <xf numFmtId="2" fontId="20" fillId="0" borderId="29" xfId="0" applyNumberFormat="1" applyFont="1" applyBorder="1" applyAlignment="1" applyProtection="1">
      <alignment horizontal="center" vertical="center"/>
      <protection locked="0"/>
    </xf>
    <xf numFmtId="2" fontId="20" fillId="15" borderId="113" xfId="0" applyNumberFormat="1" applyFont="1" applyFill="1" applyBorder="1" applyAlignment="1" applyProtection="1">
      <alignment horizontal="center" vertical="center"/>
      <protection locked="0"/>
    </xf>
    <xf numFmtId="2" fontId="20" fillId="15" borderId="29" xfId="0" applyNumberFormat="1" applyFont="1" applyFill="1" applyBorder="1" applyAlignment="1" applyProtection="1">
      <alignment horizontal="center" vertical="center"/>
      <protection locked="0"/>
    </xf>
    <xf numFmtId="2" fontId="20" fillId="14" borderId="29" xfId="0" applyNumberFormat="1" applyFont="1" applyFill="1" applyBorder="1" applyAlignment="1" applyProtection="1">
      <alignment horizontal="center" vertical="center"/>
      <protection locked="0"/>
    </xf>
    <xf numFmtId="2" fontId="20" fillId="16" borderId="29" xfId="0" applyNumberFormat="1" applyFont="1" applyFill="1" applyBorder="1" applyAlignment="1" applyProtection="1">
      <alignment horizontal="center" vertical="center"/>
      <protection locked="0"/>
    </xf>
    <xf numFmtId="2" fontId="20" fillId="18" borderId="29" xfId="0" applyNumberFormat="1" applyFont="1" applyFill="1" applyBorder="1" applyAlignment="1" applyProtection="1">
      <alignment horizontal="center" vertical="center"/>
      <protection locked="0"/>
    </xf>
    <xf numFmtId="2" fontId="20" fillId="20" borderId="29" xfId="0" applyNumberFormat="1" applyFont="1" applyFill="1" applyBorder="1" applyAlignment="1" applyProtection="1">
      <alignment horizontal="center" vertical="center"/>
      <protection locked="0"/>
    </xf>
    <xf numFmtId="2" fontId="20" fillId="17" borderId="29" xfId="0" applyNumberFormat="1" applyFont="1" applyFill="1" applyBorder="1" applyAlignment="1" applyProtection="1">
      <alignment horizontal="center" vertical="center"/>
      <protection locked="0"/>
    </xf>
    <xf numFmtId="2" fontId="20" fillId="17" borderId="113" xfId="0" applyNumberFormat="1" applyFont="1" applyFill="1" applyBorder="1" applyAlignment="1" applyProtection="1">
      <alignment horizontal="center" vertical="center"/>
      <protection locked="0"/>
    </xf>
    <xf numFmtId="2" fontId="20" fillId="19" borderId="29" xfId="0" applyNumberFormat="1" applyFont="1" applyFill="1" applyBorder="1" applyAlignment="1" applyProtection="1">
      <alignment horizontal="center" vertical="center"/>
      <protection locked="0"/>
    </xf>
    <xf numFmtId="2" fontId="20" fillId="19" borderId="113" xfId="0" applyNumberFormat="1" applyFont="1" applyFill="1" applyBorder="1" applyAlignment="1" applyProtection="1">
      <alignment horizontal="center" vertical="center"/>
      <protection locked="0"/>
    </xf>
    <xf numFmtId="0" fontId="4" fillId="9" borderId="109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 vertical="center" wrapText="1"/>
    </xf>
    <xf numFmtId="164" fontId="7" fillId="14" borderId="15" xfId="0" applyNumberFormat="1" applyFont="1" applyFill="1" applyBorder="1" applyAlignment="1" applyProtection="1">
      <alignment vertical="center" wrapText="1"/>
      <protection locked="0"/>
    </xf>
    <xf numFmtId="10" fontId="11" fillId="6" borderId="105" xfId="0" applyNumberFormat="1" applyFont="1" applyFill="1" applyBorder="1" applyAlignment="1">
      <alignment vertical="center" wrapText="1"/>
    </xf>
    <xf numFmtId="10" fontId="11" fillId="6" borderId="107" xfId="0" applyNumberFormat="1" applyFont="1" applyFill="1" applyBorder="1" applyAlignment="1">
      <alignment vertical="center" wrapText="1"/>
    </xf>
    <xf numFmtId="10" fontId="6" fillId="8" borderId="72" xfId="0" applyNumberFormat="1" applyFont="1" applyFill="1" applyBorder="1" applyAlignment="1">
      <alignment horizontal="right" vertical="center" wrapText="1"/>
    </xf>
    <xf numFmtId="10" fontId="11" fillId="14" borderId="8" xfId="0" applyNumberFormat="1" applyFont="1" applyFill="1" applyBorder="1" applyAlignment="1" applyProtection="1">
      <alignment vertical="center" wrapText="1"/>
      <protection locked="0"/>
    </xf>
    <xf numFmtId="10" fontId="11" fillId="13" borderId="11" xfId="0" applyNumberFormat="1" applyFont="1" applyFill="1" applyBorder="1" applyAlignment="1">
      <alignment vertical="center" wrapText="1"/>
    </xf>
    <xf numFmtId="10" fontId="11" fillId="6" borderId="11" xfId="0" applyNumberFormat="1" applyFont="1" applyFill="1" applyBorder="1" applyAlignment="1">
      <alignment vertical="center" wrapText="1"/>
    </xf>
    <xf numFmtId="10" fontId="11" fillId="14" borderId="11" xfId="0" applyNumberFormat="1" applyFont="1" applyFill="1" applyBorder="1" applyAlignment="1" applyProtection="1">
      <alignment vertical="center" wrapText="1"/>
      <protection locked="0"/>
    </xf>
    <xf numFmtId="10" fontId="11" fillId="0" borderId="11" xfId="0" applyNumberFormat="1" applyFont="1" applyBorder="1" applyAlignment="1">
      <alignment vertical="center" wrapText="1"/>
    </xf>
    <xf numFmtId="10" fontId="11" fillId="5" borderId="11" xfId="0" applyNumberFormat="1" applyFont="1" applyFill="1" applyBorder="1" applyAlignment="1">
      <alignment vertical="center" wrapText="1"/>
    </xf>
    <xf numFmtId="10" fontId="18" fillId="8" borderId="121" xfId="0" applyNumberFormat="1" applyFont="1" applyFill="1" applyBorder="1" applyAlignment="1">
      <alignment vertical="center" wrapText="1"/>
    </xf>
    <xf numFmtId="10" fontId="11" fillId="14" borderId="49" xfId="0" applyNumberFormat="1" applyFont="1" applyFill="1" applyBorder="1" applyAlignment="1" applyProtection="1">
      <alignment horizontal="right" vertical="center" wrapText="1"/>
      <protection locked="0"/>
    </xf>
    <xf numFmtId="10" fontId="11" fillId="14" borderId="11" xfId="0" applyNumberFormat="1" applyFont="1" applyFill="1" applyBorder="1" applyAlignment="1" applyProtection="1">
      <alignment horizontal="right" vertical="center" wrapText="1"/>
      <protection locked="0"/>
    </xf>
    <xf numFmtId="10" fontId="11" fillId="14" borderId="14" xfId="0" applyNumberFormat="1" applyFont="1" applyFill="1" applyBorder="1" applyAlignment="1" applyProtection="1">
      <alignment horizontal="right" vertical="center" wrapText="1"/>
      <protection locked="0"/>
    </xf>
    <xf numFmtId="10" fontId="11" fillId="8" borderId="3" xfId="0" applyNumberFormat="1" applyFont="1" applyFill="1" applyBorder="1" applyAlignment="1">
      <alignment horizontal="right" vertical="center" wrapText="1"/>
    </xf>
    <xf numFmtId="10" fontId="11" fillId="0" borderId="16" xfId="0" applyNumberFormat="1" applyFont="1" applyBorder="1" applyAlignment="1">
      <alignment horizontal="right" vertical="center" wrapText="1"/>
    </xf>
    <xf numFmtId="10" fontId="11" fillId="6" borderId="16" xfId="0" applyNumberFormat="1" applyFont="1" applyFill="1" applyBorder="1" applyAlignment="1">
      <alignment horizontal="right" vertical="center" wrapText="1"/>
    </xf>
    <xf numFmtId="10" fontId="18" fillId="8" borderId="21" xfId="0" applyNumberFormat="1" applyFont="1" applyFill="1" applyBorder="1" applyAlignment="1">
      <alignment horizontal="right" vertical="center" wrapText="1"/>
    </xf>
    <xf numFmtId="10" fontId="11" fillId="6" borderId="27" xfId="0" applyNumberFormat="1" applyFont="1" applyFill="1" applyBorder="1" applyAlignment="1">
      <alignment vertical="center" wrapText="1"/>
    </xf>
    <xf numFmtId="10" fontId="11" fillId="6" borderId="29" xfId="0" applyNumberFormat="1" applyFont="1" applyFill="1" applyBorder="1" applyAlignment="1">
      <alignment vertical="center" wrapText="1"/>
    </xf>
    <xf numFmtId="10" fontId="11" fillId="6" borderId="88" xfId="0" applyNumberFormat="1" applyFont="1" applyFill="1" applyBorder="1" applyAlignment="1">
      <alignment vertical="center" wrapText="1"/>
    </xf>
    <xf numFmtId="10" fontId="11" fillId="6" borderId="32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left"/>
    </xf>
    <xf numFmtId="10" fontId="13" fillId="0" borderId="11" xfId="0" applyNumberFormat="1" applyFont="1" applyBorder="1" applyAlignment="1" applyProtection="1">
      <alignment vertical="center" wrapText="1"/>
      <protection locked="0"/>
    </xf>
    <xf numFmtId="10" fontId="7" fillId="0" borderId="49" xfId="0" applyNumberFormat="1" applyFont="1" applyBorder="1" applyAlignment="1">
      <alignment vertical="center" wrapText="1"/>
    </xf>
    <xf numFmtId="10" fontId="6" fillId="0" borderId="11" xfId="0" applyNumberFormat="1" applyFont="1" applyBorder="1" applyAlignment="1">
      <alignment vertical="center" wrapText="1"/>
    </xf>
    <xf numFmtId="49" fontId="11" fillId="0" borderId="76" xfId="0" applyNumberFormat="1" applyFont="1" applyBorder="1" applyAlignment="1">
      <alignment horizontal="left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5" xfId="0" applyFont="1" applyBorder="1" applyAlignment="1">
      <alignment horizontal="right" vertical="center" wrapText="1"/>
    </xf>
    <xf numFmtId="0" fontId="16" fillId="4" borderId="116" xfId="0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49" fontId="7" fillId="8" borderId="116" xfId="0" applyNumberFormat="1" applyFont="1" applyFill="1" applyBorder="1" applyAlignment="1">
      <alignment horizontal="left" vertical="center"/>
    </xf>
    <xf numFmtId="49" fontId="6" fillId="2" borderId="124" xfId="0" applyNumberFormat="1" applyFont="1" applyFill="1" applyBorder="1" applyAlignment="1">
      <alignment horizontal="left" vertical="center"/>
    </xf>
    <xf numFmtId="49" fontId="6" fillId="2" borderId="51" xfId="0" applyNumberFormat="1" applyFont="1" applyFill="1" applyBorder="1" applyAlignment="1">
      <alignment horizontal="left" vertical="center"/>
    </xf>
    <xf numFmtId="49" fontId="6" fillId="3" borderId="51" xfId="0" applyNumberFormat="1" applyFont="1" applyFill="1" applyBorder="1" applyAlignment="1">
      <alignment horizontal="left" vertical="center"/>
    </xf>
    <xf numFmtId="49" fontId="6" fillId="3" borderId="52" xfId="0" applyNumberFormat="1" applyFont="1" applyFill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6" fillId="4" borderId="22" xfId="0" applyNumberFormat="1" applyFont="1" applyFill="1" applyBorder="1" applyAlignment="1">
      <alignment horizontal="center" vertical="center"/>
    </xf>
    <xf numFmtId="49" fontId="6" fillId="4" borderId="23" xfId="0" applyNumberFormat="1" applyFont="1" applyFill="1" applyBorder="1" applyAlignment="1">
      <alignment horizontal="center" vertical="center"/>
    </xf>
    <xf numFmtId="49" fontId="27" fillId="8" borderId="116" xfId="0" applyNumberFormat="1" applyFont="1" applyFill="1" applyBorder="1" applyAlignment="1">
      <alignment horizontal="left" vertical="center"/>
    </xf>
    <xf numFmtId="49" fontId="27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5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57" xfId="0" applyFont="1" applyBorder="1" applyAlignment="1">
      <alignment horizontal="right" vertical="center" wrapText="1"/>
    </xf>
    <xf numFmtId="0" fontId="6" fillId="0" borderId="62" xfId="0" applyFont="1" applyBorder="1" applyAlignment="1">
      <alignment horizontal="right" vertical="center" wrapText="1"/>
    </xf>
    <xf numFmtId="0" fontId="6" fillId="0" borderId="63" xfId="0" applyFont="1" applyBorder="1" applyAlignment="1">
      <alignment horizontal="right" vertical="center" wrapText="1"/>
    </xf>
    <xf numFmtId="0" fontId="6" fillId="0" borderId="58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69" xfId="0" applyFont="1" applyBorder="1" applyAlignment="1">
      <alignment horizontal="right" vertical="center" wrapText="1"/>
    </xf>
    <xf numFmtId="0" fontId="6" fillId="0" borderId="68" xfId="0" applyFont="1" applyBorder="1" applyAlignment="1">
      <alignment horizontal="right" vertical="center" wrapText="1"/>
    </xf>
    <xf numFmtId="0" fontId="6" fillId="14" borderId="61" xfId="0" applyFont="1" applyFill="1" applyBorder="1" applyAlignment="1">
      <alignment horizontal="right" vertical="center" wrapText="1"/>
    </xf>
    <xf numFmtId="0" fontId="6" fillId="14" borderId="54" xfId="0" applyFont="1" applyFill="1" applyBorder="1" applyAlignment="1">
      <alignment horizontal="right" vertical="center" wrapText="1"/>
    </xf>
    <xf numFmtId="0" fontId="6" fillId="14" borderId="55" xfId="0" applyFont="1" applyFill="1" applyBorder="1" applyAlignment="1">
      <alignment horizontal="right" vertical="center" wrapText="1"/>
    </xf>
    <xf numFmtId="0" fontId="0" fillId="0" borderId="22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6" xfId="0" applyBorder="1" applyAlignment="1">
      <alignment horizontal="left"/>
    </xf>
    <xf numFmtId="0" fontId="3" fillId="9" borderId="39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3" fillId="9" borderId="92" xfId="0" applyFont="1" applyFill="1" applyBorder="1" applyAlignment="1">
      <alignment horizontal="center" vertical="center" wrapText="1"/>
    </xf>
    <xf numFmtId="0" fontId="3" fillId="9" borderId="111" xfId="0" applyFont="1" applyFill="1" applyBorder="1" applyAlignment="1">
      <alignment horizontal="center" vertical="center" wrapText="1"/>
    </xf>
    <xf numFmtId="0" fontId="3" fillId="9" borderId="93" xfId="0" applyFont="1" applyFill="1" applyBorder="1" applyAlignment="1">
      <alignment horizontal="center" vertical="center" wrapText="1"/>
    </xf>
    <xf numFmtId="0" fontId="3" fillId="9" borderId="11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left" vertical="center" wrapText="1"/>
    </xf>
    <xf numFmtId="0" fontId="3" fillId="9" borderId="25" xfId="0" applyFont="1" applyFill="1" applyBorder="1" applyAlignment="1">
      <alignment horizontal="left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textRotation="90"/>
    </xf>
    <xf numFmtId="0" fontId="3" fillId="9" borderId="28" xfId="0" applyFont="1" applyFill="1" applyBorder="1" applyAlignment="1">
      <alignment horizontal="center" vertical="center" textRotation="90"/>
    </xf>
    <xf numFmtId="0" fontId="3" fillId="9" borderId="31" xfId="0" applyFont="1" applyFill="1" applyBorder="1" applyAlignment="1">
      <alignment horizontal="center" vertical="center" textRotation="90"/>
    </xf>
    <xf numFmtId="0" fontId="3" fillId="9" borderId="27" xfId="0" applyFont="1" applyFill="1" applyBorder="1" applyAlignment="1">
      <alignment horizontal="center" vertical="center" wrapText="1"/>
    </xf>
    <xf numFmtId="0" fontId="3" fillId="9" borderId="29" xfId="0" applyFont="1" applyFill="1" applyBorder="1" applyAlignment="1">
      <alignment horizontal="center" vertical="center" wrapText="1"/>
    </xf>
    <xf numFmtId="0" fontId="3" fillId="9" borderId="32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 textRotation="90"/>
    </xf>
    <xf numFmtId="0" fontId="3" fillId="9" borderId="32" xfId="0" applyFont="1" applyFill="1" applyBorder="1" applyAlignment="1">
      <alignment horizontal="center" vertical="center" textRotation="90"/>
    </xf>
    <xf numFmtId="0" fontId="3" fillId="9" borderId="109" xfId="0" applyFont="1" applyFill="1" applyBorder="1" applyAlignment="1">
      <alignment horizontal="center" vertical="center" textRotation="90"/>
    </xf>
    <xf numFmtId="0" fontId="3" fillId="9" borderId="30" xfId="0" applyFont="1" applyFill="1" applyBorder="1" applyAlignment="1">
      <alignment horizontal="center" vertical="center" textRotation="90"/>
    </xf>
    <xf numFmtId="0" fontId="3" fillId="9" borderId="110" xfId="0" applyFont="1" applyFill="1" applyBorder="1" applyAlignment="1">
      <alignment horizontal="center" vertical="center" textRotation="90"/>
    </xf>
    <xf numFmtId="0" fontId="4" fillId="9" borderId="26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3" fillId="9" borderId="22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9" borderId="119" xfId="0" applyFont="1" applyFill="1" applyBorder="1" applyAlignment="1">
      <alignment horizontal="center" vertical="center"/>
    </xf>
    <xf numFmtId="0" fontId="3" fillId="9" borderId="120" xfId="0" applyFont="1" applyFill="1" applyBorder="1" applyAlignment="1">
      <alignment horizontal="center" vertical="center"/>
    </xf>
    <xf numFmtId="0" fontId="3" fillId="9" borderId="94" xfId="0" applyFont="1" applyFill="1" applyBorder="1" applyAlignment="1">
      <alignment horizontal="center" vertical="center" wrapText="1"/>
    </xf>
    <xf numFmtId="0" fontId="3" fillId="9" borderId="95" xfId="0" applyFont="1" applyFill="1" applyBorder="1" applyAlignment="1">
      <alignment horizontal="center" vertical="center" wrapText="1"/>
    </xf>
    <xf numFmtId="0" fontId="3" fillId="9" borderId="96" xfId="0" applyFont="1" applyFill="1" applyBorder="1" applyAlignment="1">
      <alignment horizontal="center" vertical="center" textRotation="90"/>
    </xf>
    <xf numFmtId="0" fontId="3" fillId="9" borderId="113" xfId="0" applyFont="1" applyFill="1" applyBorder="1" applyAlignment="1">
      <alignment horizontal="center" vertical="center" wrapText="1"/>
    </xf>
    <xf numFmtId="0" fontId="3" fillId="9" borderId="113" xfId="0" applyFont="1" applyFill="1" applyBorder="1" applyAlignment="1">
      <alignment horizontal="center" vertical="center" textRotation="90"/>
    </xf>
    <xf numFmtId="0" fontId="3" fillId="9" borderId="97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center"/>
    </xf>
    <xf numFmtId="0" fontId="4" fillId="9" borderId="40" xfId="0" applyFont="1" applyFill="1" applyBorder="1" applyAlignment="1">
      <alignment horizontal="center"/>
    </xf>
    <xf numFmtId="0" fontId="4" fillId="9" borderId="41" xfId="0" applyFont="1" applyFill="1" applyBorder="1" applyAlignment="1">
      <alignment horizontal="center"/>
    </xf>
    <xf numFmtId="0" fontId="4" fillId="0" borderId="114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1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3" fillId="9" borderId="27" xfId="0" applyFont="1" applyFill="1" applyBorder="1" applyAlignment="1">
      <alignment horizontal="center" vertical="center"/>
    </xf>
    <xf numFmtId="0" fontId="3" fillId="9" borderId="109" xfId="0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center" vertical="center" wrapText="1"/>
    </xf>
    <xf numFmtId="0" fontId="3" fillId="9" borderId="1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1"/>
  <sheetViews>
    <sheetView tabSelected="1" zoomScaleNormal="100" workbookViewId="0">
      <selection activeCell="D114" sqref="D114"/>
    </sheetView>
  </sheetViews>
  <sheetFormatPr defaultColWidth="8.7109375" defaultRowHeight="12.75" x14ac:dyDescent="0.2"/>
  <cols>
    <col min="1" max="1" width="9.140625" style="209" customWidth="1"/>
    <col min="2" max="2" width="89" style="252" customWidth="1"/>
    <col min="3" max="3" width="17.5703125" style="252" bestFit="1" customWidth="1"/>
    <col min="4" max="4" width="24.140625" style="252" bestFit="1" customWidth="1"/>
    <col min="5" max="16384" width="8.7109375" style="64"/>
  </cols>
  <sheetData>
    <row r="1" spans="1:4" x14ac:dyDescent="0.2">
      <c r="A1" s="358" t="s">
        <v>0</v>
      </c>
      <c r="B1" s="358"/>
      <c r="C1" s="358"/>
      <c r="D1" s="358"/>
    </row>
    <row r="2" spans="1:4" x14ac:dyDescent="0.2">
      <c r="A2" s="358" t="s">
        <v>10</v>
      </c>
      <c r="B2" s="358"/>
      <c r="C2" s="358"/>
      <c r="D2" s="358"/>
    </row>
    <row r="3" spans="1:4" x14ac:dyDescent="0.2">
      <c r="A3" s="358" t="s">
        <v>226</v>
      </c>
      <c r="B3" s="358"/>
      <c r="C3" s="358"/>
      <c r="D3" s="358"/>
    </row>
    <row r="4" spans="1:4" ht="13.5" thickBot="1" x14ac:dyDescent="0.25">
      <c r="B4" s="22" t="s">
        <v>1</v>
      </c>
      <c r="C4" s="23" t="s">
        <v>1</v>
      </c>
      <c r="D4" s="23" t="s">
        <v>1</v>
      </c>
    </row>
    <row r="5" spans="1:4" ht="13.5" thickTop="1" x14ac:dyDescent="0.2">
      <c r="A5" s="359" t="s">
        <v>17</v>
      </c>
      <c r="B5" s="360"/>
      <c r="C5" s="361"/>
      <c r="D5" s="202" t="s">
        <v>212</v>
      </c>
    </row>
    <row r="6" spans="1:4" x14ac:dyDescent="0.2">
      <c r="A6" s="332" t="s">
        <v>135</v>
      </c>
      <c r="B6" s="333"/>
      <c r="C6" s="362"/>
      <c r="D6" s="273"/>
    </row>
    <row r="7" spans="1:4" ht="13.5" thickBot="1" x14ac:dyDescent="0.25">
      <c r="A7" s="363" t="s">
        <v>19</v>
      </c>
      <c r="B7" s="364"/>
      <c r="C7" s="365"/>
      <c r="D7" s="274" t="s">
        <v>18</v>
      </c>
    </row>
    <row r="8" spans="1:4" ht="14.25" thickTop="1" thickBot="1" x14ac:dyDescent="0.25">
      <c r="B8" s="140"/>
      <c r="C8" s="24"/>
      <c r="D8" s="25"/>
    </row>
    <row r="9" spans="1:4" ht="14.25" thickTop="1" thickBot="1" x14ac:dyDescent="0.25">
      <c r="A9" s="366" t="s">
        <v>43</v>
      </c>
      <c r="B9" s="367"/>
      <c r="C9" s="367"/>
      <c r="D9" s="368"/>
    </row>
    <row r="10" spans="1:4" ht="13.5" thickTop="1" x14ac:dyDescent="0.2">
      <c r="A10" s="369" t="s">
        <v>45</v>
      </c>
      <c r="B10" s="370"/>
      <c r="C10" s="371"/>
      <c r="D10" s="275" t="s">
        <v>53</v>
      </c>
    </row>
    <row r="11" spans="1:4" x14ac:dyDescent="0.2">
      <c r="A11" s="332" t="s">
        <v>20</v>
      </c>
      <c r="B11" s="333"/>
      <c r="C11" s="362"/>
      <c r="D11" s="203" t="s">
        <v>52</v>
      </c>
    </row>
    <row r="12" spans="1:4" x14ac:dyDescent="0.2">
      <c r="A12" s="332" t="s">
        <v>44</v>
      </c>
      <c r="B12" s="333"/>
      <c r="C12" s="362"/>
      <c r="D12" s="275">
        <v>2020</v>
      </c>
    </row>
    <row r="13" spans="1:4" ht="13.5" thickBot="1" x14ac:dyDescent="0.25">
      <c r="A13" s="363" t="s">
        <v>21</v>
      </c>
      <c r="B13" s="364"/>
      <c r="C13" s="365"/>
      <c r="D13" s="204">
        <v>12</v>
      </c>
    </row>
    <row r="14" spans="1:4" ht="14.25" thickTop="1" thickBot="1" x14ac:dyDescent="0.25">
      <c r="B14" s="140"/>
      <c r="C14" s="24"/>
      <c r="D14" s="24"/>
    </row>
    <row r="15" spans="1:4" ht="14.25" thickTop="1" thickBot="1" x14ac:dyDescent="0.25">
      <c r="A15" s="372" t="s">
        <v>22</v>
      </c>
      <c r="B15" s="373"/>
      <c r="C15" s="373"/>
      <c r="D15" s="374"/>
    </row>
    <row r="16" spans="1:4" ht="15" customHeight="1" thickTop="1" thickBot="1" x14ac:dyDescent="0.25">
      <c r="A16" s="375" t="s">
        <v>23</v>
      </c>
      <c r="B16" s="375"/>
      <c r="C16" s="198" t="s">
        <v>24</v>
      </c>
      <c r="D16" s="26" t="s">
        <v>25</v>
      </c>
    </row>
    <row r="17" spans="1:4" ht="14.25" thickTop="1" thickBot="1" x14ac:dyDescent="0.25">
      <c r="A17" s="376" t="s">
        <v>227</v>
      </c>
      <c r="B17" s="376"/>
      <c r="C17" s="199" t="s">
        <v>136</v>
      </c>
      <c r="D17" s="205" t="s">
        <v>228</v>
      </c>
    </row>
    <row r="18" spans="1:4" ht="14.25" thickTop="1" thickBot="1" x14ac:dyDescent="0.25">
      <c r="A18" s="210"/>
      <c r="B18" s="141"/>
      <c r="C18" s="27"/>
      <c r="D18" s="27"/>
    </row>
    <row r="19" spans="1:4" ht="14.25" thickTop="1" thickBot="1" x14ac:dyDescent="0.25">
      <c r="A19" s="366" t="s">
        <v>47</v>
      </c>
      <c r="B19" s="367"/>
      <c r="C19" s="367"/>
      <c r="D19" s="368"/>
    </row>
    <row r="20" spans="1:4" ht="13.5" thickTop="1" x14ac:dyDescent="0.2">
      <c r="A20" s="359" t="s">
        <v>102</v>
      </c>
      <c r="B20" s="360"/>
      <c r="C20" s="361"/>
      <c r="D20" s="206" t="s">
        <v>213</v>
      </c>
    </row>
    <row r="21" spans="1:4" x14ac:dyDescent="0.2">
      <c r="A21" s="332" t="s">
        <v>49</v>
      </c>
      <c r="B21" s="333"/>
      <c r="C21" s="362"/>
      <c r="D21" s="207" t="s">
        <v>229</v>
      </c>
    </row>
    <row r="22" spans="1:4" x14ac:dyDescent="0.2">
      <c r="A22" s="332" t="s">
        <v>48</v>
      </c>
      <c r="B22" s="333"/>
      <c r="C22" s="362"/>
      <c r="D22" s="276">
        <v>0</v>
      </c>
    </row>
    <row r="23" spans="1:4" x14ac:dyDescent="0.2">
      <c r="A23" s="332" t="s">
        <v>50</v>
      </c>
      <c r="B23" s="333"/>
      <c r="C23" s="362"/>
      <c r="D23" s="207" t="s">
        <v>235</v>
      </c>
    </row>
    <row r="24" spans="1:4" ht="13.5" thickBot="1" x14ac:dyDescent="0.25">
      <c r="A24" s="363" t="s">
        <v>51</v>
      </c>
      <c r="B24" s="364"/>
      <c r="C24" s="365"/>
      <c r="D24" s="277">
        <v>43831</v>
      </c>
    </row>
    <row r="25" spans="1:4" ht="14.25" thickTop="1" thickBot="1" x14ac:dyDescent="0.25">
      <c r="B25" s="140"/>
      <c r="C25" s="24"/>
      <c r="D25" s="24"/>
    </row>
    <row r="26" spans="1:4" ht="14.25" thickTop="1" thickBot="1" x14ac:dyDescent="0.25">
      <c r="A26" s="366" t="s">
        <v>46</v>
      </c>
      <c r="B26" s="367"/>
      <c r="C26" s="367"/>
      <c r="D26" s="368"/>
    </row>
    <row r="27" spans="1:4" ht="13.5" thickTop="1" x14ac:dyDescent="0.2">
      <c r="A27" s="359" t="s">
        <v>13</v>
      </c>
      <c r="B27" s="360"/>
      <c r="C27" s="383"/>
      <c r="D27" s="278">
        <v>0</v>
      </c>
    </row>
    <row r="28" spans="1:4" x14ac:dyDescent="0.2">
      <c r="A28" s="332" t="s">
        <v>15</v>
      </c>
      <c r="B28" s="333"/>
      <c r="C28" s="334"/>
      <c r="D28" s="279">
        <v>0</v>
      </c>
    </row>
    <row r="29" spans="1:4" ht="14.45" customHeight="1" x14ac:dyDescent="0.2">
      <c r="A29" s="332" t="s">
        <v>14</v>
      </c>
      <c r="B29" s="333"/>
      <c r="C29" s="334"/>
      <c r="D29" s="279">
        <v>0</v>
      </c>
    </row>
    <row r="30" spans="1:4" x14ac:dyDescent="0.2">
      <c r="A30" s="332" t="s">
        <v>126</v>
      </c>
      <c r="B30" s="333"/>
      <c r="C30" s="334"/>
      <c r="D30" s="280">
        <v>0</v>
      </c>
    </row>
    <row r="31" spans="1:4" x14ac:dyDescent="0.2">
      <c r="A31" s="332" t="s">
        <v>27</v>
      </c>
      <c r="B31" s="333"/>
      <c r="C31" s="334"/>
      <c r="D31" s="279">
        <v>0</v>
      </c>
    </row>
    <row r="32" spans="1:4" x14ac:dyDescent="0.2">
      <c r="A32" s="332" t="s">
        <v>211</v>
      </c>
      <c r="B32" s="333"/>
      <c r="C32" s="334"/>
      <c r="D32" s="280">
        <v>0</v>
      </c>
    </row>
    <row r="33" spans="1:4" x14ac:dyDescent="0.2">
      <c r="A33" s="384" t="s">
        <v>209</v>
      </c>
      <c r="B33" s="385"/>
      <c r="C33" s="386"/>
      <c r="D33" s="280">
        <v>0</v>
      </c>
    </row>
    <row r="34" spans="1:4" ht="13.5" thickBot="1" x14ac:dyDescent="0.25">
      <c r="A34" s="363" t="s">
        <v>26</v>
      </c>
      <c r="B34" s="364"/>
      <c r="C34" s="382"/>
      <c r="D34" s="281">
        <v>21</v>
      </c>
    </row>
    <row r="35" spans="1:4" ht="14.25" thickTop="1" thickBot="1" x14ac:dyDescent="0.25">
      <c r="A35" s="24"/>
      <c r="B35" s="140"/>
      <c r="C35" s="24"/>
      <c r="D35" s="28"/>
    </row>
    <row r="36" spans="1:4" ht="13.5" thickBot="1" x14ac:dyDescent="0.25">
      <c r="A36" s="29" t="s">
        <v>109</v>
      </c>
      <c r="B36" s="379" t="s">
        <v>124</v>
      </c>
      <c r="C36" s="380"/>
      <c r="D36" s="381"/>
    </row>
    <row r="37" spans="1:4" ht="15.75" customHeight="1" thickBot="1" x14ac:dyDescent="0.25">
      <c r="B37" s="140"/>
      <c r="C37" s="24"/>
      <c r="D37" s="24"/>
    </row>
    <row r="38" spans="1:4" ht="39" thickBot="1" x14ac:dyDescent="0.25">
      <c r="A38" s="211"/>
      <c r="B38" s="253" t="s">
        <v>2</v>
      </c>
      <c r="C38" s="254" t="s">
        <v>3</v>
      </c>
      <c r="D38" s="254" t="s">
        <v>230</v>
      </c>
    </row>
    <row r="39" spans="1:4" ht="13.5" thickBot="1" x14ac:dyDescent="0.25">
      <c r="A39" s="354" t="s">
        <v>4</v>
      </c>
      <c r="B39" s="355"/>
      <c r="C39" s="377" t="s">
        <v>1</v>
      </c>
      <c r="D39" s="378"/>
    </row>
    <row r="40" spans="1:4" ht="13.5" thickBot="1" x14ac:dyDescent="0.25">
      <c r="A40" s="30">
        <v>1</v>
      </c>
      <c r="B40" s="142" t="s">
        <v>11</v>
      </c>
      <c r="C40" s="31" t="s">
        <v>1</v>
      </c>
      <c r="D40" s="32" t="s">
        <v>12</v>
      </c>
    </row>
    <row r="41" spans="1:4" x14ac:dyDescent="0.2">
      <c r="A41" s="212" t="s">
        <v>34</v>
      </c>
      <c r="B41" s="143" t="s">
        <v>66</v>
      </c>
      <c r="C41" s="33" t="s">
        <v>1</v>
      </c>
      <c r="D41" s="283">
        <f>D22</f>
        <v>0</v>
      </c>
    </row>
    <row r="42" spans="1:4" x14ac:dyDescent="0.2">
      <c r="A42" s="212" t="s">
        <v>35</v>
      </c>
      <c r="B42" s="144" t="s">
        <v>104</v>
      </c>
      <c r="C42" s="35" t="s">
        <v>1</v>
      </c>
      <c r="D42" s="284">
        <v>0</v>
      </c>
    </row>
    <row r="43" spans="1:4" x14ac:dyDescent="0.2">
      <c r="A43" s="212" t="s">
        <v>36</v>
      </c>
      <c r="B43" s="144" t="s">
        <v>105</v>
      </c>
      <c r="C43" s="35" t="s">
        <v>1</v>
      </c>
      <c r="D43" s="284">
        <v>0</v>
      </c>
    </row>
    <row r="44" spans="1:4" x14ac:dyDescent="0.2">
      <c r="A44" s="212" t="s">
        <v>37</v>
      </c>
      <c r="B44" s="144" t="s">
        <v>106</v>
      </c>
      <c r="C44" s="37" t="s">
        <v>1</v>
      </c>
      <c r="D44" s="284">
        <v>0</v>
      </c>
    </row>
    <row r="45" spans="1:4" x14ac:dyDescent="0.2">
      <c r="A45" s="212" t="s">
        <v>38</v>
      </c>
      <c r="B45" s="144" t="s">
        <v>107</v>
      </c>
      <c r="C45" s="37" t="s">
        <v>1</v>
      </c>
      <c r="D45" s="284">
        <v>0</v>
      </c>
    </row>
    <row r="46" spans="1:4" ht="13.5" thickBot="1" x14ac:dyDescent="0.25">
      <c r="A46" s="213" t="s">
        <v>65</v>
      </c>
      <c r="B46" s="145" t="s">
        <v>67</v>
      </c>
      <c r="C46" s="38" t="s">
        <v>1</v>
      </c>
      <c r="D46" s="285">
        <v>0</v>
      </c>
    </row>
    <row r="47" spans="1:4" ht="15.75" customHeight="1" thickBot="1" x14ac:dyDescent="0.25">
      <c r="A47" s="336" t="s">
        <v>5</v>
      </c>
      <c r="B47" s="337"/>
      <c r="C47" s="338"/>
      <c r="D47" s="71">
        <f>SUM(D41:D46)</f>
        <v>0</v>
      </c>
    </row>
    <row r="48" spans="1:4" ht="13.5" thickBot="1" x14ac:dyDescent="0.25">
      <c r="B48" s="146" t="s">
        <v>1</v>
      </c>
      <c r="C48" s="40" t="s">
        <v>1</v>
      </c>
      <c r="D48" s="41" t="s">
        <v>1</v>
      </c>
    </row>
    <row r="49" spans="1:4" ht="13.5" thickBot="1" x14ac:dyDescent="0.25">
      <c r="A49" s="340" t="s">
        <v>57</v>
      </c>
      <c r="B49" s="341"/>
      <c r="C49" s="255"/>
      <c r="D49" s="256"/>
    </row>
    <row r="50" spans="1:4" ht="13.5" thickBot="1" x14ac:dyDescent="0.25">
      <c r="A50" s="60" t="s">
        <v>59</v>
      </c>
      <c r="B50" s="342" t="s">
        <v>54</v>
      </c>
      <c r="C50" s="342"/>
      <c r="D50" s="343"/>
    </row>
    <row r="51" spans="1:4" ht="15.75" customHeight="1" x14ac:dyDescent="0.2">
      <c r="A51" s="214" t="s">
        <v>34</v>
      </c>
      <c r="B51" s="173" t="s">
        <v>167</v>
      </c>
      <c r="C51" s="306">
        <v>8.3299999999999999E-2</v>
      </c>
      <c r="D51" s="80">
        <f>C51*D47</f>
        <v>0</v>
      </c>
    </row>
    <row r="52" spans="1:4" ht="29.25" customHeight="1" thickBot="1" x14ac:dyDescent="0.25">
      <c r="A52" s="215" t="s">
        <v>35</v>
      </c>
      <c r="B52" s="174" t="s">
        <v>170</v>
      </c>
      <c r="C52" s="307">
        <v>0.121</v>
      </c>
      <c r="D52" s="82">
        <f>C52*D47</f>
        <v>0</v>
      </c>
    </row>
    <row r="53" spans="1:4" ht="13.5" thickBot="1" x14ac:dyDescent="0.25">
      <c r="A53" s="336" t="s">
        <v>131</v>
      </c>
      <c r="B53" s="338"/>
      <c r="C53" s="308">
        <f>SUM(C51:C52)</f>
        <v>0.20429999999999998</v>
      </c>
      <c r="D53" s="71">
        <f>SUM(D51:D52)</f>
        <v>0</v>
      </c>
    </row>
    <row r="54" spans="1:4" x14ac:dyDescent="0.2">
      <c r="A54" s="339" t="s">
        <v>196</v>
      </c>
      <c r="B54" s="339"/>
      <c r="C54" s="339"/>
      <c r="D54" s="339"/>
    </row>
    <row r="55" spans="1:4" ht="13.5" thickBot="1" x14ac:dyDescent="0.25">
      <c r="A55" s="210"/>
      <c r="B55" s="147"/>
      <c r="C55" s="44"/>
      <c r="D55" s="44"/>
    </row>
    <row r="56" spans="1:4" ht="13.5" thickBot="1" x14ac:dyDescent="0.25">
      <c r="A56" s="42" t="s">
        <v>60</v>
      </c>
      <c r="B56" s="148" t="s">
        <v>56</v>
      </c>
      <c r="C56" s="45"/>
      <c r="D56" s="32" t="s">
        <v>12</v>
      </c>
    </row>
    <row r="57" spans="1:4" x14ac:dyDescent="0.2">
      <c r="A57" s="216" t="s">
        <v>34</v>
      </c>
      <c r="B57" s="149" t="s">
        <v>69</v>
      </c>
      <c r="C57" s="46">
        <v>0.2</v>
      </c>
      <c r="D57" s="34">
        <f>$D$47*C57</f>
        <v>0</v>
      </c>
    </row>
    <row r="58" spans="1:4" x14ac:dyDescent="0.2">
      <c r="A58" s="130" t="s">
        <v>35</v>
      </c>
      <c r="B58" s="150" t="s">
        <v>70</v>
      </c>
      <c r="C58" s="47">
        <v>1.4999999999999999E-2</v>
      </c>
      <c r="D58" s="36">
        <f>($D$47*C58)</f>
        <v>0</v>
      </c>
    </row>
    <row r="59" spans="1:4" x14ac:dyDescent="0.2">
      <c r="A59" s="130" t="s">
        <v>36</v>
      </c>
      <c r="B59" s="150" t="s">
        <v>71</v>
      </c>
      <c r="C59" s="47">
        <v>0.01</v>
      </c>
      <c r="D59" s="36">
        <f t="shared" ref="D59:D61" si="0">($D$47*C59)</f>
        <v>0</v>
      </c>
    </row>
    <row r="60" spans="1:4" s="138" customFormat="1" x14ac:dyDescent="0.2">
      <c r="A60" s="130" t="s">
        <v>37</v>
      </c>
      <c r="B60" s="150" t="s">
        <v>72</v>
      </c>
      <c r="C60" s="47">
        <v>2E-3</v>
      </c>
      <c r="D60" s="36">
        <f t="shared" si="0"/>
        <v>0</v>
      </c>
    </row>
    <row r="61" spans="1:4" x14ac:dyDescent="0.2">
      <c r="A61" s="130" t="s">
        <v>38</v>
      </c>
      <c r="B61" s="150" t="s">
        <v>73</v>
      </c>
      <c r="C61" s="47">
        <v>2.5000000000000001E-2</v>
      </c>
      <c r="D61" s="36">
        <f t="shared" si="0"/>
        <v>0</v>
      </c>
    </row>
    <row r="62" spans="1:4" x14ac:dyDescent="0.2">
      <c r="A62" s="217" t="s">
        <v>63</v>
      </c>
      <c r="B62" s="151" t="s">
        <v>74</v>
      </c>
      <c r="C62" s="127">
        <v>0.08</v>
      </c>
      <c r="D62" s="128">
        <f>$D$47*C62</f>
        <v>0</v>
      </c>
    </row>
    <row r="63" spans="1:4" x14ac:dyDescent="0.2">
      <c r="A63" s="286" t="s">
        <v>64</v>
      </c>
      <c r="B63" s="287" t="s">
        <v>75</v>
      </c>
      <c r="C63" s="288">
        <v>0.03</v>
      </c>
      <c r="D63" s="282">
        <f>($D$47*C63)</f>
        <v>0</v>
      </c>
    </row>
    <row r="64" spans="1:4" ht="13.5" thickBot="1" x14ac:dyDescent="0.25">
      <c r="A64" s="218" t="s">
        <v>65</v>
      </c>
      <c r="B64" s="152" t="s">
        <v>76</v>
      </c>
      <c r="C64" s="73">
        <v>6.0000000000000001E-3</v>
      </c>
      <c r="D64" s="36">
        <f>($D$47*C64)</f>
        <v>0</v>
      </c>
    </row>
    <row r="65" spans="1:4" ht="13.5" thickBot="1" x14ac:dyDescent="0.25">
      <c r="A65" s="336" t="s">
        <v>131</v>
      </c>
      <c r="B65" s="338"/>
      <c r="C65" s="74">
        <f>SUM(C57:C64)</f>
        <v>0.3680000000000001</v>
      </c>
      <c r="D65" s="75">
        <f>SUM(D57:D64)</f>
        <v>0</v>
      </c>
    </row>
    <row r="66" spans="1:4" x14ac:dyDescent="0.2">
      <c r="A66" s="349" t="s">
        <v>194</v>
      </c>
      <c r="B66" s="349"/>
      <c r="C66" s="349"/>
      <c r="D66" s="349"/>
    </row>
    <row r="67" spans="1:4" x14ac:dyDescent="0.2">
      <c r="A67" s="350" t="s">
        <v>195</v>
      </c>
      <c r="B67" s="350"/>
      <c r="C67" s="350"/>
      <c r="D67" s="350"/>
    </row>
    <row r="68" spans="1:4" ht="13.5" thickBot="1" x14ac:dyDescent="0.25">
      <c r="B68" s="146"/>
      <c r="C68" s="40"/>
      <c r="D68" s="41"/>
    </row>
    <row r="69" spans="1:4" ht="13.5" thickBot="1" x14ac:dyDescent="0.25">
      <c r="A69" s="42" t="s">
        <v>61</v>
      </c>
      <c r="B69" s="200" t="s">
        <v>58</v>
      </c>
      <c r="C69" s="49" t="s">
        <v>1</v>
      </c>
      <c r="D69" s="50" t="s">
        <v>12</v>
      </c>
    </row>
    <row r="70" spans="1:4" x14ac:dyDescent="0.2">
      <c r="A70" s="219" t="s">
        <v>34</v>
      </c>
      <c r="B70" s="175" t="s">
        <v>165</v>
      </c>
      <c r="C70" s="33" t="s">
        <v>1</v>
      </c>
      <c r="D70" s="283">
        <f>IF(((D27*2*D34)-D47*0.06)&lt;0,0,(D27*2*D34)-D47*0.06)</f>
        <v>0</v>
      </c>
    </row>
    <row r="71" spans="1:4" x14ac:dyDescent="0.2">
      <c r="A71" s="220" t="s">
        <v>35</v>
      </c>
      <c r="B71" s="176" t="s">
        <v>162</v>
      </c>
      <c r="C71" s="51" t="s">
        <v>1</v>
      </c>
      <c r="D71" s="284">
        <f>(D28*D34)-(D28*D34*0.99%)</f>
        <v>0</v>
      </c>
    </row>
    <row r="72" spans="1:4" x14ac:dyDescent="0.2">
      <c r="A72" s="220" t="s">
        <v>36</v>
      </c>
      <c r="B72" s="176" t="s">
        <v>163</v>
      </c>
      <c r="C72" s="51" t="s">
        <v>1</v>
      </c>
      <c r="D72" s="284">
        <f>D29</f>
        <v>0</v>
      </c>
    </row>
    <row r="73" spans="1:4" x14ac:dyDescent="0.2">
      <c r="A73" s="220" t="s">
        <v>37</v>
      </c>
      <c r="B73" s="176" t="s">
        <v>77</v>
      </c>
      <c r="C73" s="51" t="s">
        <v>1</v>
      </c>
      <c r="D73" s="284">
        <f>D30</f>
        <v>0</v>
      </c>
    </row>
    <row r="74" spans="1:4" x14ac:dyDescent="0.2">
      <c r="A74" s="220" t="s">
        <v>38</v>
      </c>
      <c r="B74" s="176" t="s">
        <v>164</v>
      </c>
      <c r="C74" s="51" t="s">
        <v>1</v>
      </c>
      <c r="D74" s="284">
        <f>D31</f>
        <v>0</v>
      </c>
    </row>
    <row r="75" spans="1:4" x14ac:dyDescent="0.2">
      <c r="A75" s="220" t="s">
        <v>64</v>
      </c>
      <c r="B75" s="176" t="s">
        <v>210</v>
      </c>
      <c r="C75" s="51" t="s">
        <v>1</v>
      </c>
      <c r="D75" s="284">
        <f>D32</f>
        <v>0</v>
      </c>
    </row>
    <row r="76" spans="1:4" ht="13.5" thickBot="1" x14ac:dyDescent="0.25">
      <c r="A76" s="221" t="s">
        <v>65</v>
      </c>
      <c r="B76" s="177" t="s">
        <v>67</v>
      </c>
      <c r="C76" s="52" t="s">
        <v>1</v>
      </c>
      <c r="D76" s="305">
        <f>D33</f>
        <v>0</v>
      </c>
    </row>
    <row r="77" spans="1:4" ht="15.75" customHeight="1" thickBot="1" x14ac:dyDescent="0.25">
      <c r="A77" s="336" t="s">
        <v>131</v>
      </c>
      <c r="B77" s="338"/>
      <c r="C77" s="76" t="s">
        <v>1</v>
      </c>
      <c r="D77" s="77">
        <f>SUM(D70:D76)</f>
        <v>0</v>
      </c>
    </row>
    <row r="78" spans="1:4" ht="13.5" thickBot="1" x14ac:dyDescent="0.25">
      <c r="A78" s="267"/>
      <c r="B78" s="268"/>
      <c r="C78" s="269"/>
      <c r="D78" s="270"/>
    </row>
    <row r="79" spans="1:4" ht="13.5" thickBot="1" x14ac:dyDescent="0.25">
      <c r="A79" s="354" t="s">
        <v>132</v>
      </c>
      <c r="B79" s="355"/>
      <c r="C79" s="355"/>
      <c r="D79" s="357"/>
    </row>
    <row r="80" spans="1:4" ht="13.5" thickBot="1" x14ac:dyDescent="0.25">
      <c r="A80" s="257">
        <v>2</v>
      </c>
      <c r="B80" s="153" t="s">
        <v>55</v>
      </c>
      <c r="C80" s="45" t="s">
        <v>1</v>
      </c>
      <c r="D80" s="32" t="s">
        <v>12</v>
      </c>
    </row>
    <row r="81" spans="1:4" x14ac:dyDescent="0.2">
      <c r="A81" s="222" t="s">
        <v>59</v>
      </c>
      <c r="B81" s="178" t="s">
        <v>78</v>
      </c>
      <c r="C81" s="66"/>
      <c r="D81" s="34">
        <f>D53</f>
        <v>0</v>
      </c>
    </row>
    <row r="82" spans="1:4" x14ac:dyDescent="0.2">
      <c r="A82" s="222" t="s">
        <v>60</v>
      </c>
      <c r="B82" s="179" t="s">
        <v>79</v>
      </c>
      <c r="C82" s="53"/>
      <c r="D82" s="36">
        <f>D65</f>
        <v>0</v>
      </c>
    </row>
    <row r="83" spans="1:4" ht="13.5" thickBot="1" x14ac:dyDescent="0.25">
      <c r="A83" s="223" t="s">
        <v>61</v>
      </c>
      <c r="B83" s="180" t="s">
        <v>110</v>
      </c>
      <c r="C83" s="65"/>
      <c r="D83" s="39">
        <f>D77</f>
        <v>0</v>
      </c>
    </row>
    <row r="84" spans="1:4" ht="15.75" customHeight="1" thickBot="1" x14ac:dyDescent="0.25">
      <c r="A84" s="224"/>
      <c r="B84" s="154" t="s">
        <v>6</v>
      </c>
      <c r="C84" s="79" t="s">
        <v>1</v>
      </c>
      <c r="D84" s="81">
        <f>SUM(D81:D83)</f>
        <v>0</v>
      </c>
    </row>
    <row r="85" spans="1:4" ht="13.5" thickBot="1" x14ac:dyDescent="0.25">
      <c r="A85" s="210"/>
      <c r="B85" s="155"/>
      <c r="C85" s="54"/>
      <c r="D85" s="55"/>
    </row>
    <row r="86" spans="1:4" ht="13.5" thickBot="1" x14ac:dyDescent="0.25">
      <c r="A86" s="351" t="s">
        <v>169</v>
      </c>
      <c r="B86" s="352"/>
      <c r="C86" s="352"/>
      <c r="D86" s="353"/>
    </row>
    <row r="87" spans="1:4" s="138" customFormat="1" ht="13.5" thickBot="1" x14ac:dyDescent="0.25">
      <c r="A87" s="257">
        <v>3</v>
      </c>
      <c r="B87" s="344" t="s">
        <v>62</v>
      </c>
      <c r="C87" s="344"/>
      <c r="D87" s="345"/>
    </row>
    <row r="88" spans="1:4" ht="30" customHeight="1" x14ac:dyDescent="0.2">
      <c r="A88" s="130" t="s">
        <v>34</v>
      </c>
      <c r="B88" s="331" t="s">
        <v>234</v>
      </c>
      <c r="C88" s="309">
        <f>33/365*0.2</f>
        <v>1.8082191780821918E-2</v>
      </c>
      <c r="D88" s="34">
        <f>C88*D47</f>
        <v>0</v>
      </c>
    </row>
    <row r="89" spans="1:4" x14ac:dyDescent="0.2">
      <c r="A89" s="217" t="s">
        <v>35</v>
      </c>
      <c r="B89" s="181" t="s">
        <v>171</v>
      </c>
      <c r="C89" s="310">
        <f>C88*8%</f>
        <v>1.4465753424657535E-3</v>
      </c>
      <c r="D89" s="128">
        <f>C89*D47</f>
        <v>0</v>
      </c>
    </row>
    <row r="90" spans="1:4" ht="25.5" x14ac:dyDescent="0.2">
      <c r="A90" s="225" t="s">
        <v>36</v>
      </c>
      <c r="B90" s="172" t="s">
        <v>216</v>
      </c>
      <c r="C90" s="311">
        <v>4.0500000000000001E-2</v>
      </c>
      <c r="D90" s="43">
        <f>C90*D47</f>
        <v>0</v>
      </c>
    </row>
    <row r="91" spans="1:4" x14ac:dyDescent="0.2">
      <c r="A91" s="130" t="s">
        <v>37</v>
      </c>
      <c r="B91" s="182" t="s">
        <v>214</v>
      </c>
      <c r="C91" s="312">
        <v>1.9E-3</v>
      </c>
      <c r="D91" s="36">
        <f>C91*D47</f>
        <v>0</v>
      </c>
    </row>
    <row r="92" spans="1:4" ht="25.5" x14ac:dyDescent="0.2">
      <c r="A92" s="226" t="s">
        <v>38</v>
      </c>
      <c r="B92" s="182" t="s">
        <v>215</v>
      </c>
      <c r="C92" s="313">
        <v>6.9999999999999999E-4</v>
      </c>
      <c r="D92" s="70">
        <f>C92*D47</f>
        <v>0</v>
      </c>
    </row>
    <row r="93" spans="1:4" ht="26.25" thickBot="1" x14ac:dyDescent="0.25">
      <c r="A93" s="227" t="s">
        <v>63</v>
      </c>
      <c r="B93" s="183" t="s">
        <v>217</v>
      </c>
      <c r="C93" s="314">
        <v>4.4999999999999997E-3</v>
      </c>
      <c r="D93" s="125">
        <f>C93*D47</f>
        <v>0</v>
      </c>
    </row>
    <row r="94" spans="1:4" ht="13.5" thickBot="1" x14ac:dyDescent="0.25">
      <c r="A94" s="228"/>
      <c r="B94" s="156" t="s">
        <v>80</v>
      </c>
      <c r="C94" s="315">
        <f>SUM(C88:C93)</f>
        <v>6.7128767123287678E-2</v>
      </c>
      <c r="D94" s="129">
        <f>SUM(D88:D93)</f>
        <v>0</v>
      </c>
    </row>
    <row r="95" spans="1:4" x14ac:dyDescent="0.2">
      <c r="A95" s="349" t="s">
        <v>197</v>
      </c>
      <c r="B95" s="349"/>
      <c r="C95" s="349"/>
      <c r="D95" s="349"/>
    </row>
    <row r="96" spans="1:4" ht="15.75" customHeight="1" x14ac:dyDescent="0.2">
      <c r="A96" s="350" t="s">
        <v>198</v>
      </c>
      <c r="B96" s="350"/>
      <c r="C96" s="350"/>
      <c r="D96" s="350"/>
    </row>
    <row r="97" spans="1:4" ht="13.5" thickBot="1" x14ac:dyDescent="0.25">
      <c r="A97" s="229"/>
      <c r="B97" s="258"/>
      <c r="C97" s="259"/>
      <c r="D97" s="260"/>
    </row>
    <row r="98" spans="1:4" ht="13.5" thickBot="1" x14ac:dyDescent="0.25">
      <c r="A98" s="351" t="s">
        <v>103</v>
      </c>
      <c r="B98" s="352"/>
      <c r="C98" s="352"/>
      <c r="D98" s="353"/>
    </row>
    <row r="99" spans="1:4" ht="13.5" thickBot="1" x14ac:dyDescent="0.25">
      <c r="A99" s="56" t="s">
        <v>82</v>
      </c>
      <c r="B99" s="153" t="s">
        <v>116</v>
      </c>
      <c r="C99" s="261" t="s">
        <v>1</v>
      </c>
      <c r="D99" s="262" t="s">
        <v>12</v>
      </c>
    </row>
    <row r="100" spans="1:4" ht="25.5" x14ac:dyDescent="0.2">
      <c r="A100" s="130" t="s">
        <v>34</v>
      </c>
      <c r="B100" s="178" t="s">
        <v>218</v>
      </c>
      <c r="C100" s="316">
        <v>9.4999999999999998E-3</v>
      </c>
      <c r="D100" s="131">
        <f>C100*$D$47</f>
        <v>0</v>
      </c>
    </row>
    <row r="101" spans="1:4" x14ac:dyDescent="0.2">
      <c r="A101" s="130" t="s">
        <v>35</v>
      </c>
      <c r="B101" s="179" t="s">
        <v>219</v>
      </c>
      <c r="C101" s="312">
        <v>4.1700000000000001E-2</v>
      </c>
      <c r="D101" s="230">
        <f t="shared" ref="D101:D105" si="1">C101*$D$47</f>
        <v>0</v>
      </c>
    </row>
    <row r="102" spans="1:4" ht="15.75" customHeight="1" x14ac:dyDescent="0.2">
      <c r="A102" s="130" t="s">
        <v>36</v>
      </c>
      <c r="B102" s="179" t="s">
        <v>220</v>
      </c>
      <c r="C102" s="317">
        <v>1E-3</v>
      </c>
      <c r="D102" s="230">
        <f t="shared" si="1"/>
        <v>0</v>
      </c>
    </row>
    <row r="103" spans="1:4" x14ac:dyDescent="0.2">
      <c r="A103" s="130" t="s">
        <v>37</v>
      </c>
      <c r="B103" s="179" t="s">
        <v>221</v>
      </c>
      <c r="C103" s="317">
        <v>6.3E-3</v>
      </c>
      <c r="D103" s="230">
        <f t="shared" si="1"/>
        <v>0</v>
      </c>
    </row>
    <row r="104" spans="1:4" ht="25.5" x14ac:dyDescent="0.2">
      <c r="A104" s="130" t="s">
        <v>38</v>
      </c>
      <c r="B104" s="179" t="s">
        <v>222</v>
      </c>
      <c r="C104" s="317">
        <v>2.0000000000000001E-4</v>
      </c>
      <c r="D104" s="230">
        <f t="shared" si="1"/>
        <v>0</v>
      </c>
    </row>
    <row r="105" spans="1:4" ht="13.5" thickBot="1" x14ac:dyDescent="0.25">
      <c r="A105" s="231" t="s">
        <v>63</v>
      </c>
      <c r="B105" s="179" t="s">
        <v>108</v>
      </c>
      <c r="C105" s="318">
        <v>0</v>
      </c>
      <c r="D105" s="230">
        <f t="shared" si="1"/>
        <v>0</v>
      </c>
    </row>
    <row r="106" spans="1:4" ht="13.5" thickBot="1" x14ac:dyDescent="0.25">
      <c r="A106" s="224"/>
      <c r="B106" s="184" t="s">
        <v>8</v>
      </c>
      <c r="C106" s="319">
        <f>SUM(C100:C105)</f>
        <v>5.8700000000000002E-2</v>
      </c>
      <c r="D106" s="72">
        <f>SUM(D100:D105)</f>
        <v>0</v>
      </c>
    </row>
    <row r="107" spans="1:4" ht="13.5" thickBot="1" x14ac:dyDescent="0.25">
      <c r="A107" s="232" t="s">
        <v>64</v>
      </c>
      <c r="B107" s="185" t="s">
        <v>133</v>
      </c>
      <c r="C107" s="320">
        <f>C106*C65</f>
        <v>2.1601600000000006E-2</v>
      </c>
      <c r="D107" s="68">
        <f>C107*D47</f>
        <v>0</v>
      </c>
    </row>
    <row r="108" spans="1:4" ht="26.25" thickBot="1" x14ac:dyDescent="0.25">
      <c r="A108" s="233" t="s">
        <v>65</v>
      </c>
      <c r="B108" s="186" t="s">
        <v>134</v>
      </c>
      <c r="C108" s="321">
        <f>C53*C65</f>
        <v>7.518240000000001E-2</v>
      </c>
      <c r="D108" s="126">
        <f>C108*D47</f>
        <v>0</v>
      </c>
    </row>
    <row r="109" spans="1:4" ht="13.5" thickBot="1" x14ac:dyDescent="0.25">
      <c r="A109" s="234"/>
      <c r="B109" s="187" t="s">
        <v>9</v>
      </c>
      <c r="C109" s="322">
        <f>C106+C108+C107</f>
        <v>0.15548400000000001</v>
      </c>
      <c r="D109" s="78">
        <f>SUM(D106:D108)</f>
        <v>0</v>
      </c>
    </row>
    <row r="110" spans="1:4" ht="15.75" customHeight="1" x14ac:dyDescent="0.2">
      <c r="A110" s="349" t="s">
        <v>199</v>
      </c>
      <c r="B110" s="349"/>
      <c r="C110" s="349"/>
      <c r="D110" s="349"/>
    </row>
    <row r="111" spans="1:4" ht="13.5" thickBot="1" x14ac:dyDescent="0.25">
      <c r="B111" s="209"/>
      <c r="C111" s="209"/>
      <c r="D111" s="209"/>
    </row>
    <row r="112" spans="1:4" ht="13.5" thickBot="1" x14ac:dyDescent="0.25">
      <c r="A112" s="354" t="s">
        <v>91</v>
      </c>
      <c r="B112" s="355"/>
      <c r="C112" s="355"/>
      <c r="D112" s="356"/>
    </row>
    <row r="113" spans="1:4" ht="13.5" thickBot="1" x14ac:dyDescent="0.25">
      <c r="A113" s="56">
        <v>5</v>
      </c>
      <c r="B113" s="148" t="s">
        <v>81</v>
      </c>
      <c r="C113" s="31" t="s">
        <v>1</v>
      </c>
      <c r="D113" s="32" t="s">
        <v>12</v>
      </c>
    </row>
    <row r="114" spans="1:4" x14ac:dyDescent="0.2">
      <c r="A114" s="130" t="s">
        <v>34</v>
      </c>
      <c r="B114" s="157" t="s">
        <v>83</v>
      </c>
      <c r="C114" s="33" t="s">
        <v>1</v>
      </c>
      <c r="D114" s="34">
        <v>0</v>
      </c>
    </row>
    <row r="115" spans="1:4" x14ac:dyDescent="0.2">
      <c r="A115" s="130" t="s">
        <v>35</v>
      </c>
      <c r="B115" s="158" t="s">
        <v>42</v>
      </c>
      <c r="C115" s="51" t="s">
        <v>1</v>
      </c>
      <c r="D115" s="36">
        <v>0</v>
      </c>
    </row>
    <row r="116" spans="1:4" x14ac:dyDescent="0.2">
      <c r="A116" s="130" t="s">
        <v>36</v>
      </c>
      <c r="B116" s="158" t="s">
        <v>161</v>
      </c>
      <c r="C116" s="51" t="s">
        <v>1</v>
      </c>
      <c r="D116" s="36">
        <v>0</v>
      </c>
    </row>
    <row r="117" spans="1:4" ht="13.5" thickBot="1" x14ac:dyDescent="0.25">
      <c r="A117" s="231" t="s">
        <v>37</v>
      </c>
      <c r="B117" s="159" t="s">
        <v>67</v>
      </c>
      <c r="C117" s="52" t="s">
        <v>1</v>
      </c>
      <c r="D117" s="48">
        <v>0</v>
      </c>
    </row>
    <row r="118" spans="1:4" ht="15.75" customHeight="1" thickBot="1" x14ac:dyDescent="0.25">
      <c r="A118" s="224"/>
      <c r="B118" s="160" t="s">
        <v>7</v>
      </c>
      <c r="C118" s="76" t="s">
        <v>1</v>
      </c>
      <c r="D118" s="77">
        <f>SUM(D114:D117)</f>
        <v>0</v>
      </c>
    </row>
    <row r="119" spans="1:4" ht="13.5" thickBot="1" x14ac:dyDescent="0.25">
      <c r="B119" s="146" t="s">
        <v>1</v>
      </c>
      <c r="C119" s="40" t="s">
        <v>1</v>
      </c>
      <c r="D119" s="41" t="s">
        <v>1</v>
      </c>
    </row>
    <row r="120" spans="1:4" ht="13.5" thickBot="1" x14ac:dyDescent="0.25">
      <c r="A120" s="354" t="s">
        <v>84</v>
      </c>
      <c r="B120" s="355"/>
      <c r="C120" s="355"/>
      <c r="D120" s="356"/>
    </row>
    <row r="121" spans="1:4" ht="13.5" thickBot="1" x14ac:dyDescent="0.25">
      <c r="A121" s="42">
        <v>6</v>
      </c>
      <c r="B121" s="57" t="s">
        <v>125</v>
      </c>
      <c r="C121" s="42" t="s">
        <v>1</v>
      </c>
      <c r="D121" s="42"/>
    </row>
    <row r="122" spans="1:4" x14ac:dyDescent="0.2">
      <c r="A122" s="235" t="s">
        <v>34</v>
      </c>
      <c r="B122" s="161" t="s">
        <v>85</v>
      </c>
      <c r="C122" s="328">
        <v>0.05</v>
      </c>
      <c r="D122" s="36">
        <f>D146*C122</f>
        <v>0</v>
      </c>
    </row>
    <row r="123" spans="1:4" x14ac:dyDescent="0.2">
      <c r="A123" s="236"/>
      <c r="B123" s="162" t="s">
        <v>115</v>
      </c>
      <c r="C123" s="329"/>
      <c r="D123" s="58">
        <f>D146+D122</f>
        <v>0</v>
      </c>
    </row>
    <row r="124" spans="1:4" x14ac:dyDescent="0.2">
      <c r="A124" s="236" t="s">
        <v>35</v>
      </c>
      <c r="B124" s="163" t="s">
        <v>86</v>
      </c>
      <c r="C124" s="328">
        <v>0.06</v>
      </c>
      <c r="D124" s="36">
        <f>C124*D123</f>
        <v>0</v>
      </c>
    </row>
    <row r="125" spans="1:4" x14ac:dyDescent="0.2">
      <c r="A125" s="236"/>
      <c r="B125" s="163"/>
      <c r="C125" s="47"/>
      <c r="D125" s="58">
        <f>D123+D124</f>
        <v>0</v>
      </c>
    </row>
    <row r="126" spans="1:4" x14ac:dyDescent="0.2">
      <c r="A126" s="236" t="s">
        <v>36</v>
      </c>
      <c r="B126" s="164" t="s">
        <v>39</v>
      </c>
      <c r="C126" s="330">
        <f>C134+C129+C128</f>
        <v>8.6500000000000007E-2</v>
      </c>
      <c r="D126" s="36">
        <f>D147-D122-D124</f>
        <v>0</v>
      </c>
    </row>
    <row r="127" spans="1:4" x14ac:dyDescent="0.2">
      <c r="A127" s="236" t="s">
        <v>99</v>
      </c>
      <c r="B127" s="163" t="s">
        <v>87</v>
      </c>
      <c r="C127" s="328">
        <f>C129+C128</f>
        <v>3.6499999999999998E-2</v>
      </c>
      <c r="D127" s="58">
        <f>D126/C126*C127</f>
        <v>0</v>
      </c>
    </row>
    <row r="128" spans="1:4" x14ac:dyDescent="0.2">
      <c r="A128" s="236"/>
      <c r="B128" s="163" t="s">
        <v>111</v>
      </c>
      <c r="C128" s="328">
        <v>6.4999999999999997E-3</v>
      </c>
      <c r="D128" s="36">
        <f>D126/C126*C128</f>
        <v>0</v>
      </c>
    </row>
    <row r="129" spans="1:4" x14ac:dyDescent="0.2">
      <c r="A129" s="236"/>
      <c r="B129" s="163" t="s">
        <v>112</v>
      </c>
      <c r="C129" s="328">
        <v>0.03</v>
      </c>
      <c r="D129" s="36">
        <f>D126/C126*C129</f>
        <v>0</v>
      </c>
    </row>
    <row r="130" spans="1:4" x14ac:dyDescent="0.2">
      <c r="A130" s="236" t="s">
        <v>100</v>
      </c>
      <c r="B130" s="164" t="s">
        <v>88</v>
      </c>
      <c r="C130" s="330">
        <f>C132+C131</f>
        <v>0</v>
      </c>
      <c r="D130" s="58">
        <v>0</v>
      </c>
    </row>
    <row r="131" spans="1:4" x14ac:dyDescent="0.2">
      <c r="A131" s="236"/>
      <c r="B131" s="163" t="s">
        <v>113</v>
      </c>
      <c r="C131" s="328">
        <v>0</v>
      </c>
      <c r="D131" s="36">
        <v>0</v>
      </c>
    </row>
    <row r="132" spans="1:4" x14ac:dyDescent="0.2">
      <c r="A132" s="236"/>
      <c r="B132" s="163" t="s">
        <v>113</v>
      </c>
      <c r="C132" s="328">
        <v>0</v>
      </c>
      <c r="D132" s="36">
        <v>0</v>
      </c>
    </row>
    <row r="133" spans="1:4" x14ac:dyDescent="0.2">
      <c r="A133" s="236" t="s">
        <v>101</v>
      </c>
      <c r="B133" s="164" t="s">
        <v>89</v>
      </c>
      <c r="C133" s="330">
        <f>C135+C134</f>
        <v>0.05</v>
      </c>
      <c r="D133" s="58">
        <f>D126/C126*C133</f>
        <v>0</v>
      </c>
    </row>
    <row r="134" spans="1:4" x14ac:dyDescent="0.2">
      <c r="A134" s="236"/>
      <c r="B134" s="163" t="s">
        <v>114</v>
      </c>
      <c r="C134" s="328">
        <v>0.05</v>
      </c>
      <c r="D134" s="36">
        <f>D126/C126*C133</f>
        <v>0</v>
      </c>
    </row>
    <row r="135" spans="1:4" ht="13.5" thickBot="1" x14ac:dyDescent="0.25">
      <c r="A135" s="237"/>
      <c r="B135" s="145" t="s">
        <v>113</v>
      </c>
      <c r="C135" s="328">
        <v>0</v>
      </c>
      <c r="D135" s="39">
        <v>0</v>
      </c>
    </row>
    <row r="136" spans="1:4" ht="13.5" thickBot="1" x14ac:dyDescent="0.25">
      <c r="A136" s="224"/>
      <c r="B136" s="154" t="s">
        <v>7</v>
      </c>
      <c r="C136" s="79" t="s">
        <v>1</v>
      </c>
      <c r="D136" s="71">
        <f>D122+D124+D126</f>
        <v>0</v>
      </c>
    </row>
    <row r="137" spans="1:4" ht="13.5" thickBot="1" x14ac:dyDescent="0.25">
      <c r="A137" s="267"/>
      <c r="B137" s="268"/>
      <c r="C137" s="269"/>
      <c r="D137" s="270"/>
    </row>
    <row r="138" spans="1:4" ht="13.5" thickBot="1" x14ac:dyDescent="0.25">
      <c r="A138" s="266" t="s">
        <v>117</v>
      </c>
      <c r="B138" s="263" t="s">
        <v>118</v>
      </c>
      <c r="C138" s="264" t="s">
        <v>1</v>
      </c>
      <c r="D138" s="265"/>
    </row>
    <row r="139" spans="1:4" ht="13.5" thickBot="1" x14ac:dyDescent="0.25">
      <c r="A139" s="267"/>
      <c r="B139" s="268"/>
      <c r="C139" s="269"/>
      <c r="D139" s="270"/>
    </row>
    <row r="140" spans="1:4" ht="13.5" thickBot="1" x14ac:dyDescent="0.25">
      <c r="A140" s="42">
        <v>1</v>
      </c>
      <c r="B140" s="153" t="s">
        <v>97</v>
      </c>
      <c r="C140" s="45" t="s">
        <v>1</v>
      </c>
      <c r="D140" s="32" t="s">
        <v>12</v>
      </c>
    </row>
    <row r="141" spans="1:4" x14ac:dyDescent="0.2">
      <c r="A141" s="238" t="s">
        <v>34</v>
      </c>
      <c r="B141" s="150" t="s">
        <v>95</v>
      </c>
      <c r="C141" s="163"/>
      <c r="D141" s="239">
        <f>D47</f>
        <v>0</v>
      </c>
    </row>
    <row r="142" spans="1:4" x14ac:dyDescent="0.2">
      <c r="A142" s="130" t="s">
        <v>35</v>
      </c>
      <c r="B142" s="150" t="s">
        <v>94</v>
      </c>
      <c r="C142" s="163"/>
      <c r="D142" s="239">
        <f>D84</f>
        <v>0</v>
      </c>
    </row>
    <row r="143" spans="1:4" x14ac:dyDescent="0.2">
      <c r="A143" s="130" t="s">
        <v>36</v>
      </c>
      <c r="B143" s="150" t="s">
        <v>93</v>
      </c>
      <c r="C143" s="163"/>
      <c r="D143" s="239">
        <f>D94</f>
        <v>0</v>
      </c>
    </row>
    <row r="144" spans="1:4" x14ac:dyDescent="0.2">
      <c r="A144" s="130" t="s">
        <v>37</v>
      </c>
      <c r="B144" s="150" t="s">
        <v>92</v>
      </c>
      <c r="C144" s="163"/>
      <c r="D144" s="239">
        <f>D109</f>
        <v>0</v>
      </c>
    </row>
    <row r="145" spans="1:4" ht="13.5" thickBot="1" x14ac:dyDescent="0.25">
      <c r="A145" s="218" t="s">
        <v>38</v>
      </c>
      <c r="B145" s="152" t="s">
        <v>90</v>
      </c>
      <c r="C145" s="145"/>
      <c r="D145" s="240">
        <f>D118</f>
        <v>0</v>
      </c>
    </row>
    <row r="146" spans="1:4" ht="16.5" thickBot="1" x14ac:dyDescent="0.25">
      <c r="A146" s="241"/>
      <c r="B146" s="165" t="s">
        <v>130</v>
      </c>
      <c r="C146" s="242"/>
      <c r="D146" s="243">
        <f>SUM(D141:D145)</f>
        <v>0</v>
      </c>
    </row>
    <row r="147" spans="1:4" ht="13.5" thickBot="1" x14ac:dyDescent="0.25">
      <c r="A147" s="244" t="s">
        <v>63</v>
      </c>
      <c r="B147" s="166" t="s">
        <v>98</v>
      </c>
      <c r="C147" s="245"/>
      <c r="D147" s="246">
        <f>D148-D146</f>
        <v>0</v>
      </c>
    </row>
    <row r="148" spans="1:4" ht="16.5" thickBot="1" x14ac:dyDescent="0.25">
      <c r="A148" s="336" t="s">
        <v>122</v>
      </c>
      <c r="B148" s="337"/>
      <c r="C148" s="338"/>
      <c r="D148" s="247">
        <f>D125/(100%-C126)</f>
        <v>0</v>
      </c>
    </row>
    <row r="149" spans="1:4" ht="13.5" thickBot="1" x14ac:dyDescent="0.25">
      <c r="B149" s="167"/>
      <c r="C149" s="167"/>
      <c r="D149" s="167"/>
    </row>
    <row r="150" spans="1:4" ht="13.5" thickBot="1" x14ac:dyDescent="0.25">
      <c r="A150" s="271" t="s">
        <v>119</v>
      </c>
      <c r="B150" s="272" t="s">
        <v>232</v>
      </c>
      <c r="C150" s="69" t="s">
        <v>1</v>
      </c>
      <c r="D150" s="59"/>
    </row>
    <row r="151" spans="1:4" ht="13.5" thickBot="1" x14ac:dyDescent="0.25">
      <c r="A151" s="267"/>
      <c r="B151" s="268"/>
      <c r="C151" s="269"/>
      <c r="D151" s="270"/>
    </row>
    <row r="152" spans="1:4" ht="13.5" thickBot="1" x14ac:dyDescent="0.25">
      <c r="A152" s="60" t="s">
        <v>120</v>
      </c>
      <c r="B152" s="168" t="s">
        <v>121</v>
      </c>
      <c r="C152" s="61" t="s">
        <v>1</v>
      </c>
      <c r="D152" s="62" t="s">
        <v>12</v>
      </c>
    </row>
    <row r="153" spans="1:4" x14ac:dyDescent="0.2">
      <c r="A153" s="248" t="s">
        <v>34</v>
      </c>
      <c r="B153" s="169" t="s">
        <v>68</v>
      </c>
      <c r="C153" s="323">
        <f>C51</f>
        <v>8.3299999999999999E-2</v>
      </c>
      <c r="D153" s="63">
        <f>C153*D47</f>
        <v>0</v>
      </c>
    </row>
    <row r="154" spans="1:4" x14ac:dyDescent="0.2">
      <c r="A154" s="249" t="s">
        <v>35</v>
      </c>
      <c r="B154" s="170" t="s">
        <v>168</v>
      </c>
      <c r="C154" s="324">
        <f>C52</f>
        <v>0.121</v>
      </c>
      <c r="D154" s="139">
        <f>C154*D47</f>
        <v>0</v>
      </c>
    </row>
    <row r="155" spans="1:4" x14ac:dyDescent="0.2">
      <c r="A155" s="250" t="s">
        <v>36</v>
      </c>
      <c r="B155" s="208" t="s">
        <v>233</v>
      </c>
      <c r="C155" s="325">
        <v>4.4999999999999998E-2</v>
      </c>
      <c r="D155" s="139">
        <f>C155*D47</f>
        <v>0</v>
      </c>
    </row>
    <row r="156" spans="1:4" ht="13.5" thickBot="1" x14ac:dyDescent="0.25">
      <c r="A156" s="251" t="s">
        <v>37</v>
      </c>
      <c r="B156" s="171" t="s">
        <v>166</v>
      </c>
      <c r="C156" s="326">
        <f>C108</f>
        <v>7.518240000000001E-2</v>
      </c>
      <c r="D156" s="139">
        <f>C156*D47</f>
        <v>0</v>
      </c>
    </row>
    <row r="157" spans="1:4" ht="16.5" thickBot="1" x14ac:dyDescent="0.25">
      <c r="A157" s="347" t="s">
        <v>16</v>
      </c>
      <c r="B157" s="348"/>
      <c r="C157" s="124">
        <f>SUM(C153:C156)</f>
        <v>0.32448239999999995</v>
      </c>
      <c r="D157" s="67">
        <f>SUM(D153:D156)</f>
        <v>0</v>
      </c>
    </row>
    <row r="158" spans="1:4" x14ac:dyDescent="0.2">
      <c r="A158" s="335" t="s">
        <v>224</v>
      </c>
      <c r="B158" s="335"/>
      <c r="C158" s="335"/>
      <c r="D158" s="335"/>
    </row>
    <row r="160" spans="1:4" x14ac:dyDescent="0.2">
      <c r="A160" s="346" t="s">
        <v>223</v>
      </c>
      <c r="B160" s="346"/>
      <c r="C160" s="346"/>
      <c r="D160" s="346"/>
    </row>
    <row r="161" spans="1:4" x14ac:dyDescent="0.2">
      <c r="A161" s="346" t="s">
        <v>200</v>
      </c>
      <c r="B161" s="346"/>
      <c r="C161" s="346"/>
      <c r="D161" s="346"/>
    </row>
  </sheetData>
  <mergeCells count="56">
    <mergeCell ref="A20:C20"/>
    <mergeCell ref="A21:C21"/>
    <mergeCell ref="A22:C22"/>
    <mergeCell ref="A23:C23"/>
    <mergeCell ref="C39:D39"/>
    <mergeCell ref="B36:D36"/>
    <mergeCell ref="A34:C34"/>
    <mergeCell ref="A24:C24"/>
    <mergeCell ref="A31:C31"/>
    <mergeCell ref="A29:C29"/>
    <mergeCell ref="A27:C27"/>
    <mergeCell ref="A26:D26"/>
    <mergeCell ref="A39:B39"/>
    <mergeCell ref="A33:C33"/>
    <mergeCell ref="A32:C32"/>
    <mergeCell ref="A28:C28"/>
    <mergeCell ref="A13:C13"/>
    <mergeCell ref="A15:D15"/>
    <mergeCell ref="A16:B16"/>
    <mergeCell ref="A17:B17"/>
    <mergeCell ref="A19:D19"/>
    <mergeCell ref="A7:C7"/>
    <mergeCell ref="A9:D9"/>
    <mergeCell ref="A10:C10"/>
    <mergeCell ref="A11:C11"/>
    <mergeCell ref="A12:C12"/>
    <mergeCell ref="A1:D1"/>
    <mergeCell ref="A2:D2"/>
    <mergeCell ref="A3:D3"/>
    <mergeCell ref="A5:C5"/>
    <mergeCell ref="A6:C6"/>
    <mergeCell ref="A160:D160"/>
    <mergeCell ref="A161:D161"/>
    <mergeCell ref="A157:B157"/>
    <mergeCell ref="A66:D66"/>
    <mergeCell ref="A67:D67"/>
    <mergeCell ref="A86:D86"/>
    <mergeCell ref="A98:D98"/>
    <mergeCell ref="A112:D112"/>
    <mergeCell ref="A120:D120"/>
    <mergeCell ref="A79:B79"/>
    <mergeCell ref="C79:D79"/>
    <mergeCell ref="A148:C148"/>
    <mergeCell ref="A77:B77"/>
    <mergeCell ref="A95:D95"/>
    <mergeCell ref="A96:D96"/>
    <mergeCell ref="A110:D110"/>
    <mergeCell ref="A30:C30"/>
    <mergeCell ref="A158:D158"/>
    <mergeCell ref="A47:C47"/>
    <mergeCell ref="A65:B65"/>
    <mergeCell ref="A53:B53"/>
    <mergeCell ref="A54:D54"/>
    <mergeCell ref="A49:B49"/>
    <mergeCell ref="B50:D50"/>
    <mergeCell ref="B87:D87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4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6"/>
  <sheetViews>
    <sheetView topLeftCell="A25" workbookViewId="0">
      <selection activeCell="E38" sqref="E38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16" max="16" width="9.140625" bestFit="1" customWidth="1"/>
    <col min="17" max="20" width="9.140625" customWidth="1"/>
    <col min="21" max="21" width="17.28515625" bestFit="1" customWidth="1"/>
    <col min="22" max="22" width="16.85546875" customWidth="1"/>
  </cols>
  <sheetData>
    <row r="1" spans="1:22" ht="15.75" thickBot="1" x14ac:dyDescent="0.3">
      <c r="A1" s="419" t="s">
        <v>137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0"/>
      <c r="T1" s="420"/>
      <c r="U1" s="420"/>
      <c r="V1" s="421"/>
    </row>
    <row r="2" spans="1:22" x14ac:dyDescent="0.25">
      <c r="A2" s="426" t="s">
        <v>138</v>
      </c>
      <c r="B2" s="427" t="s">
        <v>149</v>
      </c>
      <c r="C2" s="428" t="s">
        <v>140</v>
      </c>
      <c r="D2" s="429" t="s">
        <v>172</v>
      </c>
      <c r="E2" s="414" t="s">
        <v>142</v>
      </c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201"/>
      <c r="R2" s="201"/>
      <c r="S2" s="201"/>
      <c r="T2" s="303"/>
      <c r="U2" s="422" t="s">
        <v>143</v>
      </c>
      <c r="V2" s="423"/>
    </row>
    <row r="3" spans="1:22" ht="67.5" x14ac:dyDescent="0.25">
      <c r="A3" s="403"/>
      <c r="B3" s="406"/>
      <c r="C3" s="409"/>
      <c r="D3" s="412"/>
      <c r="E3" s="83" t="s">
        <v>174</v>
      </c>
      <c r="F3" s="102" t="s">
        <v>176</v>
      </c>
      <c r="G3" s="102" t="s">
        <v>177</v>
      </c>
      <c r="H3" s="304" t="s">
        <v>178</v>
      </c>
      <c r="I3" s="304" t="s">
        <v>179</v>
      </c>
      <c r="J3" s="102" t="s">
        <v>178</v>
      </c>
      <c r="K3" s="102" t="s">
        <v>182</v>
      </c>
      <c r="L3" s="102" t="s">
        <v>181</v>
      </c>
      <c r="M3" s="102" t="s">
        <v>183</v>
      </c>
      <c r="N3" s="102" t="s">
        <v>186</v>
      </c>
      <c r="O3" s="102" t="s">
        <v>187</v>
      </c>
      <c r="P3" s="84" t="s">
        <v>178</v>
      </c>
      <c r="Q3" s="102" t="s">
        <v>189</v>
      </c>
      <c r="R3" s="102" t="s">
        <v>191</v>
      </c>
      <c r="S3" s="84" t="s">
        <v>192</v>
      </c>
      <c r="T3" s="85" t="s">
        <v>1</v>
      </c>
      <c r="U3" s="393" t="s">
        <v>144</v>
      </c>
      <c r="V3" s="395" t="s">
        <v>145</v>
      </c>
    </row>
    <row r="4" spans="1:22" ht="20.25" customHeight="1" thickBot="1" x14ac:dyDescent="0.3">
      <c r="A4" s="404"/>
      <c r="B4" s="407"/>
      <c r="C4" s="410"/>
      <c r="D4" s="413"/>
      <c r="E4" s="86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7" t="s">
        <v>28</v>
      </c>
      <c r="K4" s="87" t="s">
        <v>28</v>
      </c>
      <c r="L4" s="87" t="s">
        <v>28</v>
      </c>
      <c r="M4" s="87" t="s">
        <v>28</v>
      </c>
      <c r="N4" s="87" t="s">
        <v>28</v>
      </c>
      <c r="O4" s="87" t="s">
        <v>28</v>
      </c>
      <c r="P4" s="87" t="s">
        <v>28</v>
      </c>
      <c r="Q4" s="87" t="s">
        <v>28</v>
      </c>
      <c r="R4" s="87" t="s">
        <v>28</v>
      </c>
      <c r="S4" s="87" t="s">
        <v>28</v>
      </c>
      <c r="T4" s="88" t="s">
        <v>28</v>
      </c>
      <c r="U4" s="424"/>
      <c r="V4" s="425"/>
    </row>
    <row r="5" spans="1:22" x14ac:dyDescent="0.25">
      <c r="A5" s="98">
        <v>1</v>
      </c>
      <c r="B5" s="106" t="s">
        <v>150</v>
      </c>
      <c r="C5" s="107" t="s">
        <v>29</v>
      </c>
      <c r="D5" s="108">
        <v>4</v>
      </c>
      <c r="E5" s="289">
        <v>62.9</v>
      </c>
      <c r="F5" s="289">
        <v>79</v>
      </c>
      <c r="G5" s="289">
        <v>55</v>
      </c>
      <c r="H5" s="290">
        <v>0</v>
      </c>
      <c r="I5" s="290">
        <v>0</v>
      </c>
      <c r="J5" s="290">
        <v>0</v>
      </c>
      <c r="K5" s="290">
        <v>0</v>
      </c>
      <c r="L5" s="290">
        <v>0</v>
      </c>
      <c r="M5" s="290">
        <v>0</v>
      </c>
      <c r="N5" s="290">
        <v>0</v>
      </c>
      <c r="O5" s="290">
        <v>0</v>
      </c>
      <c r="P5" s="290">
        <v>0</v>
      </c>
      <c r="Q5" s="289">
        <v>75</v>
      </c>
      <c r="R5" s="290">
        <v>0</v>
      </c>
      <c r="S5" s="290">
        <v>75.75</v>
      </c>
      <c r="T5" s="290">
        <v>0</v>
      </c>
      <c r="U5" s="109">
        <f>AVERAGEIF(E5:T5,"&gt;0")</f>
        <v>69.53</v>
      </c>
      <c r="V5" s="94">
        <f t="shared" ref="V5:V11" si="0">U5*D5</f>
        <v>278.12</v>
      </c>
    </row>
    <row r="6" spans="1:22" ht="38.25" x14ac:dyDescent="0.25">
      <c r="A6" s="95">
        <v>2</v>
      </c>
      <c r="B6" s="96" t="s">
        <v>151</v>
      </c>
      <c r="C6" s="103" t="s">
        <v>29</v>
      </c>
      <c r="D6" s="92">
        <v>4</v>
      </c>
      <c r="E6" s="291">
        <v>57</v>
      </c>
      <c r="F6" s="291">
        <v>89</v>
      </c>
      <c r="G6" s="291">
        <v>50</v>
      </c>
      <c r="H6" s="292">
        <v>0</v>
      </c>
      <c r="I6" s="292">
        <v>0</v>
      </c>
      <c r="J6" s="292">
        <v>0</v>
      </c>
      <c r="K6" s="292">
        <v>0</v>
      </c>
      <c r="L6" s="292">
        <v>0</v>
      </c>
      <c r="M6" s="292">
        <v>0</v>
      </c>
      <c r="N6" s="292">
        <v>0</v>
      </c>
      <c r="O6" s="292">
        <v>0</v>
      </c>
      <c r="P6" s="292">
        <v>0</v>
      </c>
      <c r="Q6" s="291">
        <v>76</v>
      </c>
      <c r="R6" s="292">
        <v>0</v>
      </c>
      <c r="S6" s="292">
        <v>0</v>
      </c>
      <c r="T6" s="292">
        <v>0</v>
      </c>
      <c r="U6" s="109">
        <f>AVERAGEIF(E6:T6,"&gt;0")</f>
        <v>68</v>
      </c>
      <c r="V6" s="110">
        <f t="shared" si="0"/>
        <v>272</v>
      </c>
    </row>
    <row r="7" spans="1:22" x14ac:dyDescent="0.25">
      <c r="A7" s="95">
        <v>3</v>
      </c>
      <c r="B7" s="111" t="s">
        <v>190</v>
      </c>
      <c r="C7" s="91" t="s">
        <v>31</v>
      </c>
      <c r="D7" s="92">
        <v>4</v>
      </c>
      <c r="E7" s="292">
        <v>0</v>
      </c>
      <c r="F7" s="292">
        <v>0</v>
      </c>
      <c r="G7" s="292">
        <v>0</v>
      </c>
      <c r="H7" s="292">
        <v>0</v>
      </c>
      <c r="I7" s="292">
        <v>0</v>
      </c>
      <c r="J7" s="292">
        <v>0</v>
      </c>
      <c r="K7" s="293">
        <v>15.9</v>
      </c>
      <c r="L7" s="293">
        <v>14.9</v>
      </c>
      <c r="M7" s="294">
        <v>15</v>
      </c>
      <c r="N7" s="292">
        <v>0</v>
      </c>
      <c r="O7" s="292">
        <v>0</v>
      </c>
      <c r="P7" s="292">
        <v>0</v>
      </c>
      <c r="Q7" s="292">
        <v>0</v>
      </c>
      <c r="R7" s="292">
        <v>0</v>
      </c>
      <c r="S7" s="292">
        <v>0</v>
      </c>
      <c r="T7" s="292">
        <v>0</v>
      </c>
      <c r="U7" s="109">
        <f t="shared" ref="U7:U11" si="1">AVERAGEIF(E7:T7,"&gt;0")</f>
        <v>15.266666666666666</v>
      </c>
      <c r="V7" s="110">
        <f t="shared" si="0"/>
        <v>61.066666666666663</v>
      </c>
    </row>
    <row r="8" spans="1:22" ht="30" x14ac:dyDescent="0.25">
      <c r="A8" s="95">
        <v>4</v>
      </c>
      <c r="B8" s="111" t="s">
        <v>205</v>
      </c>
      <c r="C8" s="91" t="s">
        <v>31</v>
      </c>
      <c r="D8" s="92">
        <v>2</v>
      </c>
      <c r="E8" s="295">
        <v>75.900000000000006</v>
      </c>
      <c r="F8" s="295">
        <v>98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5">
        <v>108.19</v>
      </c>
      <c r="O8" s="292">
        <v>0</v>
      </c>
      <c r="P8" s="292">
        <v>0</v>
      </c>
      <c r="Q8" s="292">
        <v>0</v>
      </c>
      <c r="R8" s="292">
        <v>0</v>
      </c>
      <c r="S8" s="292">
        <v>0</v>
      </c>
      <c r="T8" s="292">
        <v>0</v>
      </c>
      <c r="U8" s="109">
        <f t="shared" si="1"/>
        <v>94.030000000000015</v>
      </c>
      <c r="V8" s="110">
        <f t="shared" si="0"/>
        <v>188.06000000000003</v>
      </c>
    </row>
    <row r="9" spans="1:22" ht="25.5" x14ac:dyDescent="0.25">
      <c r="A9" s="95">
        <v>5</v>
      </c>
      <c r="B9" s="96" t="s">
        <v>153</v>
      </c>
      <c r="C9" s="91" t="s">
        <v>140</v>
      </c>
      <c r="D9" s="92">
        <v>2</v>
      </c>
      <c r="E9" s="292">
        <v>0</v>
      </c>
      <c r="F9" s="296">
        <v>25</v>
      </c>
      <c r="G9" s="292">
        <v>0</v>
      </c>
      <c r="H9" s="292">
        <v>0</v>
      </c>
      <c r="I9" s="292">
        <v>0</v>
      </c>
      <c r="J9" s="292">
        <v>0</v>
      </c>
      <c r="K9" s="290">
        <v>0</v>
      </c>
      <c r="L9" s="290">
        <v>0</v>
      </c>
      <c r="M9" s="292">
        <v>0</v>
      </c>
      <c r="N9" s="292">
        <v>0</v>
      </c>
      <c r="O9" s="296">
        <v>24</v>
      </c>
      <c r="P9" s="296">
        <v>16</v>
      </c>
      <c r="Q9" s="292">
        <v>0</v>
      </c>
      <c r="R9" s="292">
        <v>0</v>
      </c>
      <c r="S9" s="292">
        <v>0</v>
      </c>
      <c r="T9" s="292">
        <v>0</v>
      </c>
      <c r="U9" s="109">
        <f t="shared" si="1"/>
        <v>21.666666666666668</v>
      </c>
      <c r="V9" s="110">
        <f t="shared" si="0"/>
        <v>43.333333333333336</v>
      </c>
    </row>
    <row r="10" spans="1:22" x14ac:dyDescent="0.25">
      <c r="A10" s="95">
        <v>6</v>
      </c>
      <c r="B10" s="111" t="s">
        <v>154</v>
      </c>
      <c r="C10" s="91" t="s">
        <v>140</v>
      </c>
      <c r="D10" s="92">
        <v>2</v>
      </c>
      <c r="E10" s="292">
        <v>0</v>
      </c>
      <c r="F10" s="292">
        <v>0</v>
      </c>
      <c r="G10" s="292">
        <v>0</v>
      </c>
      <c r="H10" s="297">
        <v>29.4</v>
      </c>
      <c r="I10" s="297">
        <v>15</v>
      </c>
      <c r="J10" s="297">
        <v>25</v>
      </c>
      <c r="K10" s="292">
        <v>0</v>
      </c>
      <c r="L10" s="292">
        <v>0</v>
      </c>
      <c r="M10" s="292">
        <v>0</v>
      </c>
      <c r="N10" s="292">
        <v>0</v>
      </c>
      <c r="O10" s="292">
        <v>0</v>
      </c>
      <c r="P10" s="292">
        <v>0</v>
      </c>
      <c r="Q10" s="292">
        <v>0</v>
      </c>
      <c r="R10" s="292">
        <v>0</v>
      </c>
      <c r="S10" s="292">
        <v>0</v>
      </c>
      <c r="T10" s="292">
        <v>0</v>
      </c>
      <c r="U10" s="109">
        <f t="shared" si="1"/>
        <v>23.133333333333336</v>
      </c>
      <c r="V10" s="110">
        <f t="shared" si="0"/>
        <v>46.266666666666673</v>
      </c>
    </row>
    <row r="11" spans="1:22" x14ac:dyDescent="0.25">
      <c r="A11" s="95">
        <v>7</v>
      </c>
      <c r="B11" s="90" t="s">
        <v>188</v>
      </c>
      <c r="C11" s="91" t="s">
        <v>140</v>
      </c>
      <c r="D11" s="92">
        <v>1</v>
      </c>
      <c r="E11" s="298">
        <v>129.9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292">
        <v>0</v>
      </c>
      <c r="P11" s="292">
        <v>0</v>
      </c>
      <c r="Q11" s="298">
        <v>135</v>
      </c>
      <c r="R11" s="298">
        <v>169</v>
      </c>
      <c r="S11" s="298">
        <v>135</v>
      </c>
      <c r="T11" s="292">
        <v>0</v>
      </c>
      <c r="U11" s="109">
        <f t="shared" si="1"/>
        <v>142.22499999999999</v>
      </c>
      <c r="V11" s="110">
        <f t="shared" si="0"/>
        <v>142.22499999999999</v>
      </c>
    </row>
    <row r="12" spans="1:22" x14ac:dyDescent="0.25">
      <c r="A12" s="95">
        <v>8</v>
      </c>
      <c r="B12" s="96"/>
      <c r="C12" s="112"/>
      <c r="D12" s="92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109"/>
      <c r="V12" s="110">
        <f>U12*D12</f>
        <v>0</v>
      </c>
    </row>
    <row r="13" spans="1:22" ht="15.75" thickBot="1" x14ac:dyDescent="0.3">
      <c r="A13" s="113"/>
      <c r="B13" s="114"/>
      <c r="C13" s="115"/>
      <c r="D13" s="116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8"/>
      <c r="V13" s="119"/>
    </row>
    <row r="14" spans="1:22" ht="15.75" thickBot="1" x14ac:dyDescent="0.3">
      <c r="A14" s="416" t="s">
        <v>155</v>
      </c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8"/>
      <c r="V14" s="136">
        <f>SUM(V5:V13)</f>
        <v>1031.0716666666667</v>
      </c>
    </row>
    <row r="15" spans="1:22" ht="15.75" thickBot="1" x14ac:dyDescent="0.3">
      <c r="A15" s="99"/>
    </row>
    <row r="16" spans="1:22" ht="36.75" customHeight="1" thickBot="1" x14ac:dyDescent="0.3">
      <c r="A16" s="387" t="s">
        <v>207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9"/>
    </row>
    <row r="17" spans="1:22" ht="15.75" thickBot="1" x14ac:dyDescent="0.3">
      <c r="A17" s="99"/>
    </row>
    <row r="18" spans="1:22" x14ac:dyDescent="0.25">
      <c r="A18" s="402" t="s">
        <v>138</v>
      </c>
      <c r="B18" s="405" t="s">
        <v>156</v>
      </c>
      <c r="C18" s="408" t="s">
        <v>140</v>
      </c>
      <c r="D18" s="411" t="s">
        <v>172</v>
      </c>
      <c r="E18" s="414" t="s">
        <v>142</v>
      </c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201"/>
      <c r="R18" s="201"/>
      <c r="S18" s="201"/>
      <c r="T18" s="303"/>
      <c r="U18" s="391" t="s">
        <v>143</v>
      </c>
      <c r="V18" s="392"/>
    </row>
    <row r="19" spans="1:22" ht="108" x14ac:dyDescent="0.25">
      <c r="A19" s="403"/>
      <c r="B19" s="406"/>
      <c r="C19" s="409"/>
      <c r="D19" s="412"/>
      <c r="E19" s="83" t="s">
        <v>174</v>
      </c>
      <c r="F19" s="102" t="s">
        <v>176</v>
      </c>
      <c r="G19" s="102" t="s">
        <v>177</v>
      </c>
      <c r="H19" s="304" t="s">
        <v>178</v>
      </c>
      <c r="I19" s="304" t="s">
        <v>179</v>
      </c>
      <c r="J19" s="102" t="s">
        <v>178</v>
      </c>
      <c r="K19" s="102" t="s">
        <v>180</v>
      </c>
      <c r="L19" s="102" t="s">
        <v>181</v>
      </c>
      <c r="M19" s="102" t="s">
        <v>175</v>
      </c>
      <c r="N19" s="102" t="s">
        <v>184</v>
      </c>
      <c r="O19" s="84" t="s">
        <v>185</v>
      </c>
      <c r="P19" s="84" t="s">
        <v>183</v>
      </c>
      <c r="Q19" s="102" t="s">
        <v>189</v>
      </c>
      <c r="R19" s="102" t="s">
        <v>191</v>
      </c>
      <c r="S19" s="84" t="s">
        <v>192</v>
      </c>
      <c r="T19" s="85" t="s">
        <v>193</v>
      </c>
      <c r="U19" s="393" t="s">
        <v>144</v>
      </c>
      <c r="V19" s="395" t="s">
        <v>145</v>
      </c>
    </row>
    <row r="20" spans="1:22" ht="15.75" thickBot="1" x14ac:dyDescent="0.3">
      <c r="A20" s="404"/>
      <c r="B20" s="407"/>
      <c r="C20" s="410"/>
      <c r="D20" s="413"/>
      <c r="E20" s="86" t="s">
        <v>28</v>
      </c>
      <c r="F20" s="87" t="s">
        <v>28</v>
      </c>
      <c r="G20" s="87" t="s">
        <v>28</v>
      </c>
      <c r="H20" s="87" t="s">
        <v>28</v>
      </c>
      <c r="I20" s="87" t="s">
        <v>28</v>
      </c>
      <c r="J20" s="87" t="s">
        <v>28</v>
      </c>
      <c r="K20" s="87" t="s">
        <v>28</v>
      </c>
      <c r="L20" s="87" t="s">
        <v>28</v>
      </c>
      <c r="M20" s="87" t="s">
        <v>28</v>
      </c>
      <c r="N20" s="87" t="s">
        <v>28</v>
      </c>
      <c r="O20" s="87" t="s">
        <v>28</v>
      </c>
      <c r="P20" s="87" t="s">
        <v>28</v>
      </c>
      <c r="Q20" s="87" t="s">
        <v>28</v>
      </c>
      <c r="R20" s="87" t="s">
        <v>28</v>
      </c>
      <c r="S20" s="87" t="s">
        <v>28</v>
      </c>
      <c r="T20" s="88" t="s">
        <v>28</v>
      </c>
      <c r="U20" s="394"/>
      <c r="V20" s="396"/>
    </row>
    <row r="21" spans="1:22" ht="24.75" customHeight="1" x14ac:dyDescent="0.25">
      <c r="A21" s="98">
        <v>1</v>
      </c>
      <c r="B21" s="106" t="s">
        <v>150</v>
      </c>
      <c r="C21" s="107" t="s">
        <v>29</v>
      </c>
      <c r="D21" s="108">
        <v>4</v>
      </c>
      <c r="E21" s="289">
        <v>62.9</v>
      </c>
      <c r="F21" s="289">
        <v>69</v>
      </c>
      <c r="G21" s="289">
        <v>40</v>
      </c>
      <c r="H21" s="290">
        <v>0</v>
      </c>
      <c r="I21" s="290">
        <v>0</v>
      </c>
      <c r="J21" s="290">
        <v>0</v>
      </c>
      <c r="K21" s="290">
        <v>0</v>
      </c>
      <c r="L21" s="290">
        <v>0</v>
      </c>
      <c r="M21" s="290">
        <v>0</v>
      </c>
      <c r="N21" s="290">
        <v>0</v>
      </c>
      <c r="O21" s="290">
        <v>0</v>
      </c>
      <c r="P21" s="290">
        <v>0</v>
      </c>
      <c r="Q21" s="292">
        <v>0</v>
      </c>
      <c r="R21" s="289">
        <v>89</v>
      </c>
      <c r="S21" s="289">
        <v>83.52</v>
      </c>
      <c r="T21" s="292">
        <v>0</v>
      </c>
      <c r="U21" s="109">
        <f>AVERAGEIF(E21:T21,"&gt;0")</f>
        <v>68.883999999999986</v>
      </c>
      <c r="V21" s="94">
        <f t="shared" ref="V21:V27" si="2">U21*D21</f>
        <v>275.53599999999994</v>
      </c>
    </row>
    <row r="22" spans="1:22" ht="39.75" customHeight="1" x14ac:dyDescent="0.25">
      <c r="A22" s="95">
        <v>2</v>
      </c>
      <c r="B22" s="96" t="s">
        <v>157</v>
      </c>
      <c r="C22" s="103" t="s">
        <v>29</v>
      </c>
      <c r="D22" s="92">
        <v>4</v>
      </c>
      <c r="E22" s="291">
        <v>80.900000000000006</v>
      </c>
      <c r="F22" s="291">
        <v>79</v>
      </c>
      <c r="G22" s="291">
        <v>55</v>
      </c>
      <c r="H22" s="292">
        <v>0</v>
      </c>
      <c r="I22" s="292">
        <v>0</v>
      </c>
      <c r="J22" s="292">
        <v>0</v>
      </c>
      <c r="K22" s="292">
        <v>0</v>
      </c>
      <c r="L22" s="292">
        <v>0</v>
      </c>
      <c r="M22" s="292">
        <v>0</v>
      </c>
      <c r="N22" s="292">
        <v>0</v>
      </c>
      <c r="O22" s="292">
        <v>0</v>
      </c>
      <c r="P22" s="292">
        <v>0</v>
      </c>
      <c r="Q22" s="292">
        <v>0</v>
      </c>
      <c r="R22" s="291">
        <v>107</v>
      </c>
      <c r="S22" s="291">
        <v>78</v>
      </c>
      <c r="T22" s="292">
        <v>0</v>
      </c>
      <c r="U22" s="109">
        <f>AVERAGEIF(E22:T22,"&gt;0")</f>
        <v>79.97999999999999</v>
      </c>
      <c r="V22" s="110">
        <f t="shared" si="2"/>
        <v>319.91999999999996</v>
      </c>
    </row>
    <row r="23" spans="1:22" x14ac:dyDescent="0.25">
      <c r="A23" s="95">
        <v>3</v>
      </c>
      <c r="B23" s="111" t="s">
        <v>152</v>
      </c>
      <c r="C23" s="91" t="s">
        <v>31</v>
      </c>
      <c r="D23" s="92">
        <v>4</v>
      </c>
      <c r="E23" s="292">
        <v>0</v>
      </c>
      <c r="F23" s="299">
        <v>15</v>
      </c>
      <c r="G23" s="292">
        <v>0</v>
      </c>
      <c r="H23" s="292">
        <v>0</v>
      </c>
      <c r="I23" s="292">
        <v>0</v>
      </c>
      <c r="J23" s="292">
        <v>0</v>
      </c>
      <c r="K23" s="300">
        <v>19.899999999999999</v>
      </c>
      <c r="L23" s="300">
        <v>19.899999999999999</v>
      </c>
      <c r="M23" s="299">
        <v>9.9</v>
      </c>
      <c r="N23" s="292">
        <v>9.9</v>
      </c>
      <c r="O23" s="290">
        <v>0</v>
      </c>
      <c r="P23" s="290">
        <v>0</v>
      </c>
      <c r="Q23" s="292">
        <v>0</v>
      </c>
      <c r="R23" s="292">
        <v>0</v>
      </c>
      <c r="S23" s="292">
        <v>0</v>
      </c>
      <c r="T23" s="292">
        <v>0</v>
      </c>
      <c r="U23" s="109">
        <f t="shared" ref="U23:U27" si="3">AVERAGEIF(E23:T23,"&gt;0")</f>
        <v>14.920000000000002</v>
      </c>
      <c r="V23" s="110">
        <f t="shared" si="2"/>
        <v>59.680000000000007</v>
      </c>
    </row>
    <row r="24" spans="1:22" ht="30" x14ac:dyDescent="0.25">
      <c r="A24" s="95">
        <v>4</v>
      </c>
      <c r="B24" s="111" t="s">
        <v>206</v>
      </c>
      <c r="C24" s="91" t="s">
        <v>31</v>
      </c>
      <c r="D24" s="92">
        <v>2</v>
      </c>
      <c r="E24" s="295">
        <v>75.900000000000006</v>
      </c>
      <c r="F24" s="292">
        <v>0</v>
      </c>
      <c r="G24" s="295">
        <v>98</v>
      </c>
      <c r="H24" s="292">
        <v>0</v>
      </c>
      <c r="I24" s="292">
        <v>0</v>
      </c>
      <c r="J24" s="292">
        <v>0</v>
      </c>
      <c r="K24" s="292">
        <v>0</v>
      </c>
      <c r="L24" s="292">
        <v>0</v>
      </c>
      <c r="M24" s="292">
        <v>0</v>
      </c>
      <c r="N24" s="292">
        <v>0</v>
      </c>
      <c r="O24" s="295">
        <v>149.99</v>
      </c>
      <c r="P24" s="292">
        <v>0</v>
      </c>
      <c r="Q24" s="292">
        <v>0</v>
      </c>
      <c r="R24" s="292">
        <v>0</v>
      </c>
      <c r="S24" s="292">
        <v>0</v>
      </c>
      <c r="T24" s="292">
        <v>0</v>
      </c>
      <c r="U24" s="109">
        <f t="shared" si="3"/>
        <v>107.96333333333332</v>
      </c>
      <c r="V24" s="110">
        <f t="shared" si="2"/>
        <v>215.92666666666665</v>
      </c>
    </row>
    <row r="25" spans="1:22" x14ac:dyDescent="0.25">
      <c r="A25" s="95">
        <v>5</v>
      </c>
      <c r="B25" s="111" t="s">
        <v>30</v>
      </c>
      <c r="C25" s="91" t="s">
        <v>140</v>
      </c>
      <c r="D25" s="92">
        <v>2</v>
      </c>
      <c r="E25" s="292">
        <v>0</v>
      </c>
      <c r="F25" s="301">
        <v>39</v>
      </c>
      <c r="G25" s="292">
        <v>0</v>
      </c>
      <c r="H25" s="292">
        <v>0</v>
      </c>
      <c r="I25" s="292">
        <v>0</v>
      </c>
      <c r="J25" s="292">
        <v>0</v>
      </c>
      <c r="K25" s="290">
        <v>0</v>
      </c>
      <c r="L25" s="290">
        <v>0</v>
      </c>
      <c r="M25" s="292">
        <v>0</v>
      </c>
      <c r="N25" s="301">
        <v>59.99</v>
      </c>
      <c r="O25" s="302">
        <v>59.9</v>
      </c>
      <c r="P25" s="302">
        <v>59.9</v>
      </c>
      <c r="Q25" s="292">
        <v>0</v>
      </c>
      <c r="R25" s="292">
        <v>0</v>
      </c>
      <c r="S25" s="292">
        <v>0</v>
      </c>
      <c r="T25" s="292">
        <v>0</v>
      </c>
      <c r="U25" s="109">
        <f t="shared" si="3"/>
        <v>54.697500000000005</v>
      </c>
      <c r="V25" s="110">
        <f t="shared" si="2"/>
        <v>109.39500000000001</v>
      </c>
    </row>
    <row r="26" spans="1:22" x14ac:dyDescent="0.25">
      <c r="A26" s="95">
        <v>6</v>
      </c>
      <c r="B26" s="111" t="s">
        <v>154</v>
      </c>
      <c r="C26" s="91" t="s">
        <v>140</v>
      </c>
      <c r="D26" s="92">
        <v>2</v>
      </c>
      <c r="E26" s="292">
        <v>0</v>
      </c>
      <c r="F26" s="292">
        <v>0</v>
      </c>
      <c r="G26" s="292">
        <v>0</v>
      </c>
      <c r="H26" s="297">
        <v>29.4</v>
      </c>
      <c r="I26" s="297">
        <v>15</v>
      </c>
      <c r="J26" s="297">
        <v>25</v>
      </c>
      <c r="K26" s="292">
        <v>0</v>
      </c>
      <c r="L26" s="292">
        <v>0</v>
      </c>
      <c r="M26" s="292">
        <v>0</v>
      </c>
      <c r="N26" s="292">
        <v>0</v>
      </c>
      <c r="O26" s="292">
        <v>0</v>
      </c>
      <c r="P26" s="292">
        <v>0</v>
      </c>
      <c r="Q26" s="292">
        <v>0</v>
      </c>
      <c r="R26" s="292">
        <v>0</v>
      </c>
      <c r="S26" s="292">
        <v>0</v>
      </c>
      <c r="T26" s="292">
        <v>0</v>
      </c>
      <c r="U26" s="109">
        <f t="shared" si="3"/>
        <v>23.133333333333336</v>
      </c>
      <c r="V26" s="110">
        <f t="shared" si="2"/>
        <v>46.266666666666673</v>
      </c>
    </row>
    <row r="27" spans="1:22" x14ac:dyDescent="0.25">
      <c r="A27" s="95">
        <v>7</v>
      </c>
      <c r="B27" s="90" t="s">
        <v>188</v>
      </c>
      <c r="C27" s="91" t="s">
        <v>140</v>
      </c>
      <c r="D27" s="92">
        <v>1</v>
      </c>
      <c r="E27" s="298">
        <v>115.4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  <c r="O27" s="292">
        <v>0</v>
      </c>
      <c r="P27" s="292">
        <v>0</v>
      </c>
      <c r="Q27" s="292">
        <v>0</v>
      </c>
      <c r="R27" s="292">
        <v>0</v>
      </c>
      <c r="S27" s="298">
        <v>135</v>
      </c>
      <c r="T27" s="298">
        <v>144.9</v>
      </c>
      <c r="U27" s="109">
        <f t="shared" si="3"/>
        <v>131.76666666666668</v>
      </c>
      <c r="V27" s="110">
        <f t="shared" si="2"/>
        <v>131.76666666666668</v>
      </c>
    </row>
    <row r="28" spans="1:22" ht="15.75" thickBot="1" x14ac:dyDescent="0.3">
      <c r="A28" s="95">
        <v>8</v>
      </c>
      <c r="B28" s="96"/>
      <c r="C28" s="91"/>
      <c r="D28" s="92"/>
      <c r="E28" s="134"/>
      <c r="F28" s="134"/>
      <c r="G28" s="134"/>
      <c r="H28" s="134"/>
      <c r="I28" s="97"/>
      <c r="J28" s="97"/>
      <c r="K28" s="97"/>
      <c r="L28" s="97"/>
      <c r="M28" s="97"/>
      <c r="N28" s="134"/>
      <c r="O28" s="97"/>
      <c r="P28" s="97"/>
      <c r="Q28" s="134"/>
      <c r="R28" s="134"/>
      <c r="S28" s="134"/>
      <c r="T28" s="134"/>
      <c r="U28" s="135"/>
      <c r="V28" s="133"/>
    </row>
    <row r="29" spans="1:22" ht="15.75" customHeight="1" thickBot="1" x14ac:dyDescent="0.3">
      <c r="A29" s="399" t="s">
        <v>158</v>
      </c>
      <c r="B29" s="400"/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400"/>
      <c r="U29" s="401"/>
      <c r="V29" s="136">
        <f>SUM(V21:V28)</f>
        <v>1158.491</v>
      </c>
    </row>
    <row r="30" spans="1:22" x14ac:dyDescent="0.25">
      <c r="A30" s="99"/>
    </row>
    <row r="31" spans="1:22" ht="15.75" customHeight="1" thickBot="1" x14ac:dyDescent="0.3">
      <c r="A31" s="120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2"/>
    </row>
    <row r="32" spans="1:22" ht="15.75" thickBot="1" x14ac:dyDescent="0.3">
      <c r="A32" s="397" t="s">
        <v>173</v>
      </c>
      <c r="B32" s="398"/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  <c r="O32" s="398"/>
      <c r="P32" s="398"/>
      <c r="Q32" s="398"/>
      <c r="R32" s="398"/>
      <c r="S32" s="398"/>
      <c r="T32" s="398"/>
      <c r="U32" s="398"/>
      <c r="V32" s="137">
        <f>(((V14*0.8)+(V29*0.2))/12)</f>
        <v>88.046294444444456</v>
      </c>
    </row>
    <row r="33" spans="1:22" x14ac:dyDescent="0.25">
      <c r="A33" s="99"/>
      <c r="B33" s="390" t="s">
        <v>204</v>
      </c>
      <c r="C33" s="390"/>
      <c r="D33" s="390"/>
      <c r="E33" s="390"/>
      <c r="F33" s="390"/>
      <c r="G33" s="390"/>
      <c r="H33" s="390"/>
      <c r="I33" s="390"/>
      <c r="J33" s="390"/>
      <c r="K33" s="390"/>
      <c r="L33" s="390"/>
      <c r="M33" s="390"/>
      <c r="N33" s="390"/>
      <c r="O33" s="390"/>
      <c r="P33" s="390"/>
      <c r="Q33" s="390"/>
      <c r="R33" s="390"/>
      <c r="S33" s="390"/>
      <c r="T33" s="390"/>
      <c r="U33" s="390"/>
      <c r="V33" s="390"/>
    </row>
    <row r="34" spans="1:22" x14ac:dyDescent="0.25">
      <c r="A34" s="99"/>
      <c r="B34" s="327" t="s">
        <v>225</v>
      </c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  <c r="Q34" s="327"/>
      <c r="R34" s="327"/>
      <c r="S34" s="327"/>
      <c r="T34" s="327"/>
      <c r="U34" s="327"/>
      <c r="V34" s="327"/>
    </row>
    <row r="35" spans="1:22" ht="36.75" customHeight="1" thickBot="1" x14ac:dyDescent="0.3">
      <c r="A35" s="99"/>
    </row>
    <row r="36" spans="1:22" ht="30.75" customHeight="1" thickBot="1" x14ac:dyDescent="0.3">
      <c r="A36" s="387" t="s">
        <v>208</v>
      </c>
      <c r="B36" s="388"/>
      <c r="C36" s="388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9"/>
    </row>
  </sheetData>
  <sheetProtection algorithmName="SHA-512" hashValue="jAJuDf0OSne9tm0utzE+7x1g68mN2JNcREgCuhttF7bFLzNFoHA+Pft9UyH7Gibv74VNdlIePrBZpsRX+RaAYQ==" saltValue="3GSC3oNlAIBrWuXpU7N/qA==" spinCount="100000" sheet="1" objects="1" scenarios="1"/>
  <mergeCells count="23">
    <mergeCell ref="A16:V16"/>
    <mergeCell ref="A14:U14"/>
    <mergeCell ref="A1:V1"/>
    <mergeCell ref="U2:V2"/>
    <mergeCell ref="U3:U4"/>
    <mergeCell ref="V3:V4"/>
    <mergeCell ref="A2:A4"/>
    <mergeCell ref="B2:B4"/>
    <mergeCell ref="C2:C4"/>
    <mergeCell ref="D2:D4"/>
    <mergeCell ref="E2:P2"/>
    <mergeCell ref="A36:V36"/>
    <mergeCell ref="B33:V33"/>
    <mergeCell ref="U18:V18"/>
    <mergeCell ref="U19:U20"/>
    <mergeCell ref="V19:V20"/>
    <mergeCell ref="A32:U32"/>
    <mergeCell ref="A29:U29"/>
    <mergeCell ref="A18:A20"/>
    <mergeCell ref="B18:B20"/>
    <mergeCell ref="C18:C20"/>
    <mergeCell ref="D18:D20"/>
    <mergeCell ref="E18:P18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4"/>
  <sheetViews>
    <sheetView workbookViewId="0">
      <selection activeCell="O22" sqref="O22"/>
    </sheetView>
  </sheetViews>
  <sheetFormatPr defaultRowHeight="15" x14ac:dyDescent="0.25"/>
  <cols>
    <col min="2" max="2" width="35.5703125" customWidth="1"/>
    <col min="11" max="11" width="11.85546875" customWidth="1"/>
    <col min="12" max="12" width="12.28515625" customWidth="1"/>
  </cols>
  <sheetData>
    <row r="1" spans="1:12" ht="15.75" thickBot="1" x14ac:dyDescent="0.3">
      <c r="A1" s="419" t="s">
        <v>137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1"/>
    </row>
    <row r="2" spans="1:12" x14ac:dyDescent="0.25">
      <c r="A2" s="402" t="s">
        <v>138</v>
      </c>
      <c r="B2" s="405" t="s">
        <v>139</v>
      </c>
      <c r="C2" s="408" t="s">
        <v>140</v>
      </c>
      <c r="D2" s="411" t="s">
        <v>202</v>
      </c>
      <c r="E2" s="432" t="s">
        <v>142</v>
      </c>
      <c r="F2" s="433"/>
      <c r="G2" s="433"/>
      <c r="H2" s="433"/>
      <c r="I2" s="433"/>
      <c r="J2" s="434"/>
      <c r="K2" s="391" t="s">
        <v>143</v>
      </c>
      <c r="L2" s="392"/>
    </row>
    <row r="3" spans="1:12" x14ac:dyDescent="0.25">
      <c r="A3" s="403"/>
      <c r="B3" s="430"/>
      <c r="C3" s="409"/>
      <c r="D3" s="412"/>
      <c r="E3" s="83" t="s">
        <v>34</v>
      </c>
      <c r="F3" s="84" t="s">
        <v>35</v>
      </c>
      <c r="G3" s="84" t="s">
        <v>36</v>
      </c>
      <c r="H3" s="84" t="s">
        <v>37</v>
      </c>
      <c r="I3" s="84" t="s">
        <v>38</v>
      </c>
      <c r="J3" s="85" t="s">
        <v>63</v>
      </c>
      <c r="K3" s="393" t="s">
        <v>144</v>
      </c>
      <c r="L3" s="395" t="s">
        <v>145</v>
      </c>
    </row>
    <row r="4" spans="1:12" ht="43.5" customHeight="1" thickBot="1" x14ac:dyDescent="0.3">
      <c r="A4" s="404"/>
      <c r="B4" s="431"/>
      <c r="C4" s="410"/>
      <c r="D4" s="413"/>
      <c r="E4" s="86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8" t="s">
        <v>28</v>
      </c>
      <c r="K4" s="394"/>
      <c r="L4" s="396"/>
    </row>
    <row r="5" spans="1:12" x14ac:dyDescent="0.25">
      <c r="A5" s="89">
        <v>1</v>
      </c>
      <c r="B5" s="90"/>
      <c r="C5" s="190" t="s">
        <v>140</v>
      </c>
      <c r="D5" s="108">
        <v>1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191" t="e">
        <f>AVERAGEIF(E5:J5,"&gt;0")</f>
        <v>#DIV/0!</v>
      </c>
      <c r="L5" s="192" t="e">
        <f>D5*K5</f>
        <v>#DIV/0!</v>
      </c>
    </row>
    <row r="6" spans="1:12" x14ac:dyDescent="0.25">
      <c r="A6" s="95">
        <v>2</v>
      </c>
      <c r="B6" s="96"/>
      <c r="C6" s="190" t="s">
        <v>140</v>
      </c>
      <c r="D6" s="92">
        <v>1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193" t="e">
        <f t="shared" ref="K6:K19" si="0">AVERAGEIF(E6:J6,"&gt;0")</f>
        <v>#DIV/0!</v>
      </c>
      <c r="L6" s="194" t="e">
        <f t="shared" ref="L6:L19" si="1">D6*K6</f>
        <v>#DIV/0!</v>
      </c>
    </row>
    <row r="7" spans="1:12" x14ac:dyDescent="0.25">
      <c r="A7" s="95">
        <v>3</v>
      </c>
      <c r="B7" s="96"/>
      <c r="C7" s="190" t="s">
        <v>140</v>
      </c>
      <c r="D7" s="92">
        <v>1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193" t="e">
        <f t="shared" si="0"/>
        <v>#DIV/0!</v>
      </c>
      <c r="L7" s="194" t="e">
        <f t="shared" si="1"/>
        <v>#DIV/0!</v>
      </c>
    </row>
    <row r="8" spans="1:12" x14ac:dyDescent="0.25">
      <c r="A8" s="95">
        <v>4</v>
      </c>
      <c r="B8" s="96"/>
      <c r="C8" s="190" t="s">
        <v>140</v>
      </c>
      <c r="D8" s="92">
        <v>1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193" t="e">
        <f t="shared" si="0"/>
        <v>#DIV/0!</v>
      </c>
      <c r="L8" s="194" t="e">
        <f t="shared" si="1"/>
        <v>#DIV/0!</v>
      </c>
    </row>
    <row r="9" spans="1:12" x14ac:dyDescent="0.25">
      <c r="A9" s="98">
        <v>5</v>
      </c>
      <c r="B9" s="96"/>
      <c r="C9" s="190" t="s">
        <v>140</v>
      </c>
      <c r="D9" s="92">
        <v>1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193" t="e">
        <f t="shared" si="0"/>
        <v>#DIV/0!</v>
      </c>
      <c r="L9" s="194" t="e">
        <f t="shared" si="1"/>
        <v>#DIV/0!</v>
      </c>
    </row>
    <row r="10" spans="1:12" x14ac:dyDescent="0.25">
      <c r="A10" s="95">
        <v>6</v>
      </c>
      <c r="B10" s="96"/>
      <c r="C10" s="190" t="s">
        <v>140</v>
      </c>
      <c r="D10" s="92">
        <v>1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193" t="e">
        <f t="shared" si="0"/>
        <v>#DIV/0!</v>
      </c>
      <c r="L10" s="194" t="e">
        <f t="shared" si="1"/>
        <v>#DIV/0!</v>
      </c>
    </row>
    <row r="11" spans="1:12" x14ac:dyDescent="0.25">
      <c r="A11" s="95">
        <v>7</v>
      </c>
      <c r="B11" s="96"/>
      <c r="C11" s="190" t="s">
        <v>140</v>
      </c>
      <c r="D11" s="92">
        <v>1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193" t="e">
        <f t="shared" si="0"/>
        <v>#DIV/0!</v>
      </c>
      <c r="L11" s="194" t="e">
        <f t="shared" si="1"/>
        <v>#DIV/0!</v>
      </c>
    </row>
    <row r="12" spans="1:12" x14ac:dyDescent="0.25">
      <c r="A12" s="95">
        <v>8</v>
      </c>
      <c r="B12" s="96"/>
      <c r="C12" s="190" t="s">
        <v>140</v>
      </c>
      <c r="D12" s="92">
        <v>1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193" t="e">
        <f t="shared" si="0"/>
        <v>#DIV/0!</v>
      </c>
      <c r="L12" s="194" t="e">
        <f t="shared" si="1"/>
        <v>#DIV/0!</v>
      </c>
    </row>
    <row r="13" spans="1:12" x14ac:dyDescent="0.25">
      <c r="A13" s="98">
        <v>9</v>
      </c>
      <c r="B13" s="96"/>
      <c r="C13" s="190" t="s">
        <v>140</v>
      </c>
      <c r="D13" s="92">
        <v>1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193" t="e">
        <f t="shared" si="0"/>
        <v>#DIV/0!</v>
      </c>
      <c r="L13" s="194" t="e">
        <f t="shared" si="1"/>
        <v>#DIV/0!</v>
      </c>
    </row>
    <row r="14" spans="1:12" x14ac:dyDescent="0.25">
      <c r="A14" s="95">
        <v>10</v>
      </c>
      <c r="B14" s="96"/>
      <c r="C14" s="190" t="s">
        <v>140</v>
      </c>
      <c r="D14" s="92">
        <v>1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193" t="e">
        <f t="shared" si="0"/>
        <v>#DIV/0!</v>
      </c>
      <c r="L14" s="194" t="e">
        <f t="shared" si="1"/>
        <v>#DIV/0!</v>
      </c>
    </row>
    <row r="15" spans="1:12" x14ac:dyDescent="0.25">
      <c r="A15" s="95">
        <v>11</v>
      </c>
      <c r="B15" s="96"/>
      <c r="C15" s="190" t="s">
        <v>140</v>
      </c>
      <c r="D15" s="92">
        <v>1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193" t="e">
        <f t="shared" si="0"/>
        <v>#DIV/0!</v>
      </c>
      <c r="L15" s="194" t="e">
        <f t="shared" si="1"/>
        <v>#DIV/0!</v>
      </c>
    </row>
    <row r="16" spans="1:12" x14ac:dyDescent="0.25">
      <c r="A16" s="95">
        <v>12</v>
      </c>
      <c r="B16" s="96"/>
      <c r="C16" s="190" t="s">
        <v>140</v>
      </c>
      <c r="D16" s="92">
        <v>1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193" t="e">
        <f t="shared" si="0"/>
        <v>#DIV/0!</v>
      </c>
      <c r="L16" s="194" t="e">
        <f t="shared" si="1"/>
        <v>#DIV/0!</v>
      </c>
    </row>
    <row r="17" spans="1:12" x14ac:dyDescent="0.25">
      <c r="A17" s="98">
        <v>13</v>
      </c>
      <c r="B17" s="96"/>
      <c r="C17" s="190" t="s">
        <v>140</v>
      </c>
      <c r="D17" s="92">
        <v>1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193" t="e">
        <f t="shared" si="0"/>
        <v>#DIV/0!</v>
      </c>
      <c r="L17" s="194" t="e">
        <f t="shared" si="1"/>
        <v>#DIV/0!</v>
      </c>
    </row>
    <row r="18" spans="1:12" x14ac:dyDescent="0.25">
      <c r="A18" s="95">
        <v>14</v>
      </c>
      <c r="B18" s="96"/>
      <c r="C18" s="190" t="s">
        <v>140</v>
      </c>
      <c r="D18" s="92">
        <v>1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193" t="e">
        <f t="shared" si="0"/>
        <v>#DIV/0!</v>
      </c>
      <c r="L18" s="194" t="e">
        <f t="shared" si="1"/>
        <v>#DIV/0!</v>
      </c>
    </row>
    <row r="19" spans="1:12" ht="15.75" thickBot="1" x14ac:dyDescent="0.3">
      <c r="A19" s="95">
        <v>15</v>
      </c>
      <c r="B19" s="96"/>
      <c r="C19" s="190" t="s">
        <v>140</v>
      </c>
      <c r="D19" s="116">
        <v>1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95" t="e">
        <f t="shared" si="0"/>
        <v>#DIV/0!</v>
      </c>
      <c r="L19" s="196" t="e">
        <f t="shared" si="1"/>
        <v>#DIV/0!</v>
      </c>
    </row>
    <row r="20" spans="1:12" ht="15.75" thickBot="1" x14ac:dyDescent="0.3">
      <c r="A20" s="416" t="s">
        <v>146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8"/>
      <c r="L20" s="132" t="e">
        <f>SUM(L5:L19)</f>
        <v>#DIV/0!</v>
      </c>
    </row>
    <row r="21" spans="1:12" ht="15.75" thickBot="1" x14ac:dyDescent="0.3">
      <c r="A21" s="99"/>
    </row>
    <row r="22" spans="1:12" ht="15.75" thickBot="1" x14ac:dyDescent="0.3">
      <c r="A22" s="416" t="s">
        <v>147</v>
      </c>
      <c r="B22" s="417"/>
      <c r="C22" s="417"/>
      <c r="D22" s="417"/>
      <c r="E22" s="417"/>
      <c r="F22" s="417"/>
      <c r="G22" s="417"/>
      <c r="H22" s="417"/>
      <c r="I22" s="417"/>
      <c r="J22" s="417"/>
      <c r="K22" s="418"/>
      <c r="L22" s="197" t="e">
        <f>L20/12</f>
        <v>#DIV/0!</v>
      </c>
    </row>
    <row r="23" spans="1:12" x14ac:dyDescent="0.25">
      <c r="A23" s="99"/>
    </row>
    <row r="24" spans="1:12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1"/>
      <c r="L24" s="101"/>
    </row>
  </sheetData>
  <sheetProtection algorithmName="SHA-512" hashValue="pu1oBe6QsK8+oIwdhYMQIrGLW1MizLHWdztQBDMCmMNh3HVyFbM0UMqjm0WKX1mC48X05tLkV29mRrC3cJTG5w==" saltValue="dCsTqsnteQlt0cs2Kpk11g==" spinCount="100000" sheet="1" objects="1" scenarios="1"/>
  <mergeCells count="11">
    <mergeCell ref="A1:L1"/>
    <mergeCell ref="A20:K20"/>
    <mergeCell ref="A22:K22"/>
    <mergeCell ref="A2:A4"/>
    <mergeCell ref="B2:B4"/>
    <mergeCell ref="C2:C4"/>
    <mergeCell ref="D2:D4"/>
    <mergeCell ref="E2:J2"/>
    <mergeCell ref="K2:L2"/>
    <mergeCell ref="K3:K4"/>
    <mergeCell ref="L3:L4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4"/>
  <sheetViews>
    <sheetView workbookViewId="0">
      <selection activeCell="A24" sqref="A24:L24"/>
    </sheetView>
  </sheetViews>
  <sheetFormatPr defaultRowHeight="15" x14ac:dyDescent="0.25"/>
  <cols>
    <col min="2" max="2" width="56.5703125" bestFit="1" customWidth="1"/>
    <col min="12" max="12" width="17.7109375" bestFit="1" customWidth="1"/>
  </cols>
  <sheetData>
    <row r="1" spans="1:12" ht="15.75" thickBot="1" x14ac:dyDescent="0.3">
      <c r="A1" s="435" t="s">
        <v>137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7"/>
    </row>
    <row r="2" spans="1:12" x14ac:dyDescent="0.25">
      <c r="A2" s="402" t="s">
        <v>138</v>
      </c>
      <c r="B2" s="405" t="s">
        <v>148</v>
      </c>
      <c r="C2" s="408" t="s">
        <v>140</v>
      </c>
      <c r="D2" s="408" t="s">
        <v>141</v>
      </c>
      <c r="E2" s="415" t="s">
        <v>142</v>
      </c>
      <c r="F2" s="415"/>
      <c r="G2" s="415"/>
      <c r="H2" s="415"/>
      <c r="I2" s="415"/>
      <c r="J2" s="415"/>
      <c r="K2" s="441" t="s">
        <v>143</v>
      </c>
      <c r="L2" s="442"/>
    </row>
    <row r="3" spans="1:12" x14ac:dyDescent="0.25">
      <c r="A3" s="403"/>
      <c r="B3" s="406"/>
      <c r="C3" s="409"/>
      <c r="D3" s="409"/>
      <c r="E3" s="102" t="s">
        <v>34</v>
      </c>
      <c r="F3" s="84" t="s">
        <v>35</v>
      </c>
      <c r="G3" s="84" t="s">
        <v>36</v>
      </c>
      <c r="H3" s="84" t="s">
        <v>37</v>
      </c>
      <c r="I3" s="84" t="s">
        <v>38</v>
      </c>
      <c r="J3" s="84" t="s">
        <v>63</v>
      </c>
      <c r="K3" s="406" t="s">
        <v>144</v>
      </c>
      <c r="L3" s="443" t="s">
        <v>145</v>
      </c>
    </row>
    <row r="4" spans="1:12" ht="15.75" thickBot="1" x14ac:dyDescent="0.3">
      <c r="A4" s="404"/>
      <c r="B4" s="407"/>
      <c r="C4" s="410"/>
      <c r="D4" s="410"/>
      <c r="E4" s="87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7" t="s">
        <v>28</v>
      </c>
      <c r="K4" s="407"/>
      <c r="L4" s="444"/>
    </row>
    <row r="5" spans="1:12" x14ac:dyDescent="0.25">
      <c r="A5" s="89">
        <v>1</v>
      </c>
      <c r="B5" s="90" t="s">
        <v>201</v>
      </c>
      <c r="C5" s="190" t="s">
        <v>140</v>
      </c>
      <c r="D5" s="108">
        <v>0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191" t="e">
        <f>AVERAGEIF(E5:J5,"&gt;0")</f>
        <v>#DIV/0!</v>
      </c>
      <c r="L5" s="192" t="e">
        <f>D5*K5</f>
        <v>#DIV/0!</v>
      </c>
    </row>
    <row r="6" spans="1:12" x14ac:dyDescent="0.25">
      <c r="A6" s="95">
        <v>2</v>
      </c>
      <c r="B6" s="96" t="s">
        <v>201</v>
      </c>
      <c r="C6" s="190" t="s">
        <v>140</v>
      </c>
      <c r="D6" s="92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193" t="e">
        <f t="shared" ref="K6:K19" si="0">AVERAGEIF(E6:J6,"&gt;0")</f>
        <v>#DIV/0!</v>
      </c>
      <c r="L6" s="194" t="e">
        <f t="shared" ref="L6:L19" si="1">D6*K6</f>
        <v>#DIV/0!</v>
      </c>
    </row>
    <row r="7" spans="1:12" x14ac:dyDescent="0.25">
      <c r="A7" s="95">
        <v>3</v>
      </c>
      <c r="B7" s="96" t="s">
        <v>201</v>
      </c>
      <c r="C7" s="190" t="s">
        <v>140</v>
      </c>
      <c r="D7" s="92">
        <v>0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193" t="e">
        <f t="shared" si="0"/>
        <v>#DIV/0!</v>
      </c>
      <c r="L7" s="194" t="e">
        <f t="shared" si="1"/>
        <v>#DIV/0!</v>
      </c>
    </row>
    <row r="8" spans="1:12" x14ac:dyDescent="0.25">
      <c r="A8" s="95">
        <v>4</v>
      </c>
      <c r="B8" s="96" t="s">
        <v>201</v>
      </c>
      <c r="C8" s="190" t="s">
        <v>140</v>
      </c>
      <c r="D8" s="92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193" t="e">
        <f t="shared" si="0"/>
        <v>#DIV/0!</v>
      </c>
      <c r="L8" s="194" t="e">
        <f t="shared" si="1"/>
        <v>#DIV/0!</v>
      </c>
    </row>
    <row r="9" spans="1:12" x14ac:dyDescent="0.25">
      <c r="A9" s="98">
        <v>5</v>
      </c>
      <c r="B9" s="96" t="s">
        <v>201</v>
      </c>
      <c r="C9" s="190" t="s">
        <v>140</v>
      </c>
      <c r="D9" s="92">
        <v>0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193" t="e">
        <f t="shared" si="0"/>
        <v>#DIV/0!</v>
      </c>
      <c r="L9" s="194" t="e">
        <f t="shared" si="1"/>
        <v>#DIV/0!</v>
      </c>
    </row>
    <row r="10" spans="1:12" x14ac:dyDescent="0.25">
      <c r="A10" s="95">
        <v>6</v>
      </c>
      <c r="B10" s="96" t="s">
        <v>201</v>
      </c>
      <c r="C10" s="190" t="s">
        <v>140</v>
      </c>
      <c r="D10" s="92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193" t="e">
        <f t="shared" si="0"/>
        <v>#DIV/0!</v>
      </c>
      <c r="L10" s="194" t="e">
        <f t="shared" si="1"/>
        <v>#DIV/0!</v>
      </c>
    </row>
    <row r="11" spans="1:12" x14ac:dyDescent="0.25">
      <c r="A11" s="95">
        <v>7</v>
      </c>
      <c r="B11" s="96" t="s">
        <v>201</v>
      </c>
      <c r="C11" s="190" t="s">
        <v>140</v>
      </c>
      <c r="D11" s="92">
        <v>0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193" t="e">
        <f t="shared" si="0"/>
        <v>#DIV/0!</v>
      </c>
      <c r="L11" s="194" t="e">
        <f t="shared" si="1"/>
        <v>#DIV/0!</v>
      </c>
    </row>
    <row r="12" spans="1:12" x14ac:dyDescent="0.25">
      <c r="A12" s="95">
        <v>8</v>
      </c>
      <c r="B12" s="96" t="s">
        <v>201</v>
      </c>
      <c r="C12" s="190" t="s">
        <v>140</v>
      </c>
      <c r="D12" s="92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193" t="e">
        <f t="shared" si="0"/>
        <v>#DIV/0!</v>
      </c>
      <c r="L12" s="194" t="e">
        <f t="shared" si="1"/>
        <v>#DIV/0!</v>
      </c>
    </row>
    <row r="13" spans="1:12" x14ac:dyDescent="0.25">
      <c r="A13" s="98">
        <v>9</v>
      </c>
      <c r="B13" s="96" t="s">
        <v>201</v>
      </c>
      <c r="C13" s="190" t="s">
        <v>140</v>
      </c>
      <c r="D13" s="92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193" t="e">
        <f t="shared" si="0"/>
        <v>#DIV/0!</v>
      </c>
      <c r="L13" s="194" t="e">
        <f t="shared" si="1"/>
        <v>#DIV/0!</v>
      </c>
    </row>
    <row r="14" spans="1:12" x14ac:dyDescent="0.25">
      <c r="A14" s="95">
        <v>10</v>
      </c>
      <c r="B14" s="96" t="s">
        <v>201</v>
      </c>
      <c r="C14" s="190" t="s">
        <v>140</v>
      </c>
      <c r="D14" s="92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193" t="e">
        <f t="shared" si="0"/>
        <v>#DIV/0!</v>
      </c>
      <c r="L14" s="194" t="e">
        <f t="shared" si="1"/>
        <v>#DIV/0!</v>
      </c>
    </row>
    <row r="15" spans="1:12" x14ac:dyDescent="0.25">
      <c r="A15" s="95">
        <v>11</v>
      </c>
      <c r="B15" s="96" t="s">
        <v>201</v>
      </c>
      <c r="C15" s="190" t="s">
        <v>140</v>
      </c>
      <c r="D15" s="92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193" t="e">
        <f t="shared" si="0"/>
        <v>#DIV/0!</v>
      </c>
      <c r="L15" s="194" t="e">
        <f t="shared" si="1"/>
        <v>#DIV/0!</v>
      </c>
    </row>
    <row r="16" spans="1:12" x14ac:dyDescent="0.25">
      <c r="A16" s="95">
        <v>12</v>
      </c>
      <c r="B16" s="96" t="s">
        <v>201</v>
      </c>
      <c r="C16" s="190" t="s">
        <v>140</v>
      </c>
      <c r="D16" s="92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193" t="e">
        <f t="shared" si="0"/>
        <v>#DIV/0!</v>
      </c>
      <c r="L16" s="194" t="e">
        <f t="shared" si="1"/>
        <v>#DIV/0!</v>
      </c>
    </row>
    <row r="17" spans="1:12" x14ac:dyDescent="0.25">
      <c r="A17" s="98">
        <v>13</v>
      </c>
      <c r="B17" s="96" t="s">
        <v>201</v>
      </c>
      <c r="C17" s="190" t="s">
        <v>140</v>
      </c>
      <c r="D17" s="92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193" t="e">
        <f t="shared" si="0"/>
        <v>#DIV/0!</v>
      </c>
      <c r="L17" s="194" t="e">
        <f t="shared" si="1"/>
        <v>#DIV/0!</v>
      </c>
    </row>
    <row r="18" spans="1:12" x14ac:dyDescent="0.25">
      <c r="A18" s="95">
        <v>14</v>
      </c>
      <c r="B18" s="96" t="s">
        <v>201</v>
      </c>
      <c r="C18" s="190" t="s">
        <v>140</v>
      </c>
      <c r="D18" s="92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193" t="e">
        <f t="shared" si="0"/>
        <v>#DIV/0!</v>
      </c>
      <c r="L18" s="194" t="e">
        <f t="shared" si="1"/>
        <v>#DIV/0!</v>
      </c>
    </row>
    <row r="19" spans="1:12" ht="15.75" thickBot="1" x14ac:dyDescent="0.3">
      <c r="A19" s="95">
        <v>15</v>
      </c>
      <c r="B19" s="96" t="s">
        <v>201</v>
      </c>
      <c r="C19" s="190" t="s">
        <v>140</v>
      </c>
      <c r="D19" s="116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195" t="e">
        <f t="shared" si="0"/>
        <v>#DIV/0!</v>
      </c>
      <c r="L19" s="196" t="e">
        <f t="shared" si="1"/>
        <v>#DIV/0!</v>
      </c>
    </row>
    <row r="20" spans="1:12" ht="15.75" thickBot="1" x14ac:dyDescent="0.3">
      <c r="A20" s="416" t="s">
        <v>146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8"/>
      <c r="L20" s="188" t="e">
        <f>SUM(L5:L19)</f>
        <v>#DIV/0!</v>
      </c>
    </row>
    <row r="21" spans="1:12" ht="15.75" thickBot="1" x14ac:dyDescent="0.3">
      <c r="A21" s="99"/>
    </row>
    <row r="22" spans="1:12" ht="15.75" thickBot="1" x14ac:dyDescent="0.3">
      <c r="A22" s="416" t="s">
        <v>147</v>
      </c>
      <c r="B22" s="417"/>
      <c r="C22" s="417"/>
      <c r="D22" s="417"/>
      <c r="E22" s="417"/>
      <c r="F22" s="417"/>
      <c r="G22" s="417"/>
      <c r="H22" s="417"/>
      <c r="I22" s="417"/>
      <c r="J22" s="417"/>
      <c r="K22" s="418"/>
      <c r="L22" s="189" t="e">
        <f>L20/12</f>
        <v>#DIV/0!</v>
      </c>
    </row>
    <row r="23" spans="1:12" ht="15.75" thickBot="1" x14ac:dyDescent="0.3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5"/>
      <c r="L23" s="105"/>
    </row>
    <row r="24" spans="1:12" ht="47.25" customHeight="1" thickBot="1" x14ac:dyDescent="0.3">
      <c r="A24" s="438" t="s">
        <v>203</v>
      </c>
      <c r="B24" s="439"/>
      <c r="C24" s="439"/>
      <c r="D24" s="439"/>
      <c r="E24" s="439"/>
      <c r="F24" s="439"/>
      <c r="G24" s="439"/>
      <c r="H24" s="439"/>
      <c r="I24" s="439"/>
      <c r="J24" s="439"/>
      <c r="K24" s="439"/>
      <c r="L24" s="440"/>
    </row>
  </sheetData>
  <sheetProtection algorithmName="SHA-512" hashValue="Gw0n8zGI9XCSNGdTiko6XgSKT0VpeS8JPK/DfIxKQvnmD0MgPhbg4zLThdbe0honkB0HzfMOSXSVCt1cuLKWdA==" saltValue="K+TqXXpsC10qNLR+ov8RGA==" spinCount="100000" sheet="1" objects="1" scenarios="1"/>
  <mergeCells count="12">
    <mergeCell ref="A1:L1"/>
    <mergeCell ref="A20:K20"/>
    <mergeCell ref="A22:K22"/>
    <mergeCell ref="A24:L24"/>
    <mergeCell ref="A2:A4"/>
    <mergeCell ref="B2:B4"/>
    <mergeCell ref="C2:C4"/>
    <mergeCell ref="D2:D4"/>
    <mergeCell ref="E2:J2"/>
    <mergeCell ref="K2:L2"/>
    <mergeCell ref="K3:K4"/>
    <mergeCell ref="L3:L4"/>
  </mergeCells>
  <pageMargins left="0.51181102362204722" right="0.51181102362204722" top="0.78740157480314965" bottom="0.78740157480314965" header="0.31496062992125984" footer="0.31496062992125984"/>
  <pageSetup paperSize="9" scale="8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6"/>
  <sheetViews>
    <sheetView topLeftCell="A4" workbookViewId="0">
      <selection activeCell="C14" sqref="C14"/>
    </sheetView>
  </sheetViews>
  <sheetFormatPr defaultRowHeight="15" x14ac:dyDescent="0.25"/>
  <cols>
    <col min="2" max="2" width="82.140625" bestFit="1" customWidth="1"/>
    <col min="3" max="3" width="27.5703125" customWidth="1"/>
  </cols>
  <sheetData>
    <row r="1" spans="1:3" x14ac:dyDescent="0.25">
      <c r="A1" s="445" t="s">
        <v>231</v>
      </c>
      <c r="B1" s="445"/>
      <c r="C1" s="445"/>
    </row>
    <row r="2" spans="1:3" ht="15.75" thickBot="1" x14ac:dyDescent="0.3"/>
    <row r="3" spans="1:3" ht="15.75" thickBot="1" x14ac:dyDescent="0.3">
      <c r="A3" s="446" t="s">
        <v>32</v>
      </c>
      <c r="B3" s="447"/>
      <c r="C3" s="448"/>
    </row>
    <row r="4" spans="1:3" ht="15.75" thickBot="1" x14ac:dyDescent="0.3">
      <c r="A4" s="19"/>
      <c r="B4" s="20" t="s">
        <v>33</v>
      </c>
      <c r="C4" s="17" t="s">
        <v>123</v>
      </c>
    </row>
    <row r="5" spans="1:3" x14ac:dyDescent="0.25">
      <c r="A5" s="18" t="s">
        <v>34</v>
      </c>
      <c r="B5" s="7" t="s">
        <v>95</v>
      </c>
      <c r="C5" s="21">
        <f>'PCFP-Secretaria Executiva Bilín'!D141</f>
        <v>0</v>
      </c>
    </row>
    <row r="6" spans="1:3" x14ac:dyDescent="0.25">
      <c r="A6" s="1" t="s">
        <v>35</v>
      </c>
      <c r="B6" s="5" t="s">
        <v>94</v>
      </c>
      <c r="C6" s="2">
        <f>'PCFP-Secretaria Executiva Bilín'!D142</f>
        <v>0</v>
      </c>
    </row>
    <row r="7" spans="1:3" x14ac:dyDescent="0.25">
      <c r="A7" s="1" t="s">
        <v>36</v>
      </c>
      <c r="B7" s="5" t="s">
        <v>93</v>
      </c>
      <c r="C7" s="2">
        <f>'PCFP-Secretaria Executiva Bilín'!D143</f>
        <v>0</v>
      </c>
    </row>
    <row r="8" spans="1:3" x14ac:dyDescent="0.25">
      <c r="A8" s="1" t="s">
        <v>37</v>
      </c>
      <c r="B8" s="5" t="s">
        <v>92</v>
      </c>
      <c r="C8" s="2">
        <f>'PCFP-Secretaria Executiva Bilín'!D144</f>
        <v>0</v>
      </c>
    </row>
    <row r="9" spans="1:3" x14ac:dyDescent="0.25">
      <c r="A9" s="1" t="s">
        <v>38</v>
      </c>
      <c r="B9" s="5" t="s">
        <v>90</v>
      </c>
      <c r="C9" s="2">
        <f>'PCFP-Secretaria Executiva Bilín'!D145</f>
        <v>0</v>
      </c>
    </row>
    <row r="10" spans="1:3" x14ac:dyDescent="0.25">
      <c r="A10" s="1"/>
      <c r="B10" s="6" t="s">
        <v>96</v>
      </c>
      <c r="C10" s="2">
        <f>SUM(C5:C9)</f>
        <v>0</v>
      </c>
    </row>
    <row r="11" spans="1:3" x14ac:dyDescent="0.25">
      <c r="A11" s="1" t="s">
        <v>64</v>
      </c>
      <c r="B11" s="8" t="s">
        <v>98</v>
      </c>
      <c r="C11" s="2">
        <f>'PCFP-Secretaria Executiva Bilín'!D147</f>
        <v>0</v>
      </c>
    </row>
    <row r="12" spans="1:3" x14ac:dyDescent="0.25">
      <c r="A12" s="3"/>
      <c r="B12" s="4" t="s">
        <v>129</v>
      </c>
      <c r="C12" s="2">
        <f>'PCFP-Secretaria Executiva Bilín'!D148</f>
        <v>0</v>
      </c>
    </row>
    <row r="13" spans="1:3" ht="15.75" thickBot="1" x14ac:dyDescent="0.3">
      <c r="A13" s="9"/>
      <c r="B13" s="10" t="s">
        <v>40</v>
      </c>
      <c r="C13" s="11">
        <v>2</v>
      </c>
    </row>
    <row r="14" spans="1:3" ht="15.75" thickBot="1" x14ac:dyDescent="0.3">
      <c r="A14" s="17"/>
      <c r="B14" s="16" t="s">
        <v>128</v>
      </c>
      <c r="C14" s="15">
        <f>C12*C13</f>
        <v>0</v>
      </c>
    </row>
    <row r="15" spans="1:3" ht="15.75" thickBot="1" x14ac:dyDescent="0.3">
      <c r="A15" s="12"/>
      <c r="B15" s="13" t="s">
        <v>41</v>
      </c>
      <c r="C15" s="14">
        <v>12</v>
      </c>
    </row>
    <row r="16" spans="1:3" ht="15.75" thickBot="1" x14ac:dyDescent="0.3">
      <c r="A16" s="17"/>
      <c r="B16" s="16" t="s">
        <v>127</v>
      </c>
      <c r="C16" s="15">
        <f>C14*C15</f>
        <v>0</v>
      </c>
    </row>
  </sheetData>
  <sheetProtection algorithmName="SHA-512" hashValue="1Lr9esclnYGmxm4xcXNEZZQicphvUKW8I/oEDvjDs7PHL2pKfuoKIdSlo+pq95tMpyZCYiQ+w8NJ3ONt3l0iqQ==" saltValue="NyOguBc9EYHAGk0cK6Pmkg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159</v>
      </c>
    </row>
    <row r="3" spans="1:2" x14ac:dyDescent="0.25">
      <c r="A3" s="123" t="s">
        <v>160</v>
      </c>
      <c r="B3" t="e">
        <f>'PCFP-Secretaria Executiva Bilín'!D148/'PCFP-Secretaria Executiva Bilín'!D47</f>
        <v>#DIV/0!</v>
      </c>
    </row>
  </sheetData>
  <sheetProtection algorithmName="SHA-512" hashValue="T4UQgyJYCUsJI6lEHh2AyF0ORXiqNdi5nT36K7RvPI772kW+tizy34jKsRPcw3kk1mOSba5/azzL5100R37+PQ==" saltValue="YFd/NaBhmUdD/xaC+fpTuQ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PCFP-Secretaria Executiva Bilín</vt:lpstr>
      <vt:lpstr>Uniformes</vt:lpstr>
      <vt:lpstr>Materiais</vt:lpstr>
      <vt:lpstr>Eqp&amp;EPI'ss</vt:lpstr>
      <vt:lpstr>Totalização</vt:lpstr>
      <vt:lpstr>Fator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2020-03-27T14:13:59Z</cp:lastPrinted>
  <dcterms:created xsi:type="dcterms:W3CDTF">2019-10-01T01:38:00Z</dcterms:created>
  <dcterms:modified xsi:type="dcterms:W3CDTF">2020-07-10T17:25:48Z</dcterms:modified>
</cp:coreProperties>
</file>